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tabRatio="659" firstSheet="1" activeTab="2"/>
  </bookViews>
  <sheets>
    <sheet name="Comments" sheetId="1" r:id="rId1"/>
    <sheet name="Equilibre" sheetId="2" r:id="rId2"/>
    <sheet name="GA Bales" sheetId="3" r:id="rId3"/>
    <sheet name="GA Class" sheetId="4" r:id="rId4"/>
    <sheet name="Rig" sheetId="5" r:id="rId5"/>
  </sheets>
  <definedNames>
    <definedName name="_xlnm.Print_Area" localSheetId="1">'Equilibre'!$A$1:$BP$74</definedName>
    <definedName name="_xlnm.Print_Area" localSheetId="4">'Rig'!$A$2:$R$49</definedName>
  </definedNames>
  <calcPr fullCalcOnLoad="1"/>
</workbook>
</file>

<file path=xl/sharedStrings.xml><?xml version="1.0" encoding="utf-8"?>
<sst xmlns="http://schemas.openxmlformats.org/spreadsheetml/2006/main" count="268" uniqueCount="149">
  <si>
    <t>RC</t>
  </si>
  <si>
    <t>quille</t>
  </si>
  <si>
    <t>safran</t>
  </si>
  <si>
    <t>W</t>
  </si>
  <si>
    <t>Bwl</t>
  </si>
  <si>
    <t>mm</t>
  </si>
  <si>
    <t>OC</t>
  </si>
  <si>
    <t>cm3</t>
  </si>
  <si>
    <t>cm</t>
  </si>
  <si>
    <t xml:space="preserve">Centre de Gravite </t>
  </si>
  <si>
    <t>Stabilite</t>
  </si>
  <si>
    <t>Moment</t>
  </si>
  <si>
    <t>Poids</t>
  </si>
  <si>
    <t>Deplac't</t>
  </si>
  <si>
    <t>(ppAR)</t>
  </si>
  <si>
    <t>(wl)</t>
  </si>
  <si>
    <t>Fb</t>
  </si>
  <si>
    <t>sous-enfoncement</t>
  </si>
  <si>
    <t>Pcoq</t>
  </si>
  <si>
    <t>g</t>
  </si>
  <si>
    <t>B</t>
  </si>
  <si>
    <t>P RC</t>
  </si>
  <si>
    <t>D1</t>
  </si>
  <si>
    <t>servo 1</t>
  </si>
  <si>
    <t>D2</t>
  </si>
  <si>
    <t>servo 2</t>
  </si>
  <si>
    <t>Lwl</t>
  </si>
  <si>
    <t>Piles</t>
  </si>
  <si>
    <t>A</t>
  </si>
  <si>
    <t>cm2</t>
  </si>
  <si>
    <t>Plest</t>
  </si>
  <si>
    <t>Dia bulbe</t>
  </si>
  <si>
    <t>Cb</t>
  </si>
  <si>
    <t>Pgree</t>
  </si>
  <si>
    <t>hauteur de quille</t>
  </si>
  <si>
    <t>Total</t>
  </si>
  <si>
    <t>D1/3</t>
  </si>
  <si>
    <t>CM</t>
  </si>
  <si>
    <t>0.044 LB3/W</t>
  </si>
  <si>
    <t>GO</t>
  </si>
  <si>
    <t xml:space="preserve">reported </t>
  </si>
  <si>
    <t>Centre de carène</t>
  </si>
  <si>
    <t>Centre de dérive</t>
  </si>
  <si>
    <t>Centre de voilure</t>
  </si>
  <si>
    <t>GM</t>
  </si>
  <si>
    <t>OC+CM+GO</t>
  </si>
  <si>
    <t>Stab</t>
  </si>
  <si>
    <t>g.cm</t>
  </si>
  <si>
    <t>CoD</t>
  </si>
  <si>
    <t>Greement #1</t>
  </si>
  <si>
    <t>CoC</t>
  </si>
  <si>
    <t>L</t>
  </si>
  <si>
    <t>pos'n du mat :</t>
  </si>
  <si>
    <t>Surf voilure</t>
  </si>
  <si>
    <t>dm2</t>
  </si>
  <si>
    <t>Dmat/CoV :</t>
  </si>
  <si>
    <t xml:space="preserve">cm </t>
  </si>
  <si>
    <t>mat</t>
  </si>
  <si>
    <t>CoG</t>
  </si>
  <si>
    <t>decalage obtenu :</t>
  </si>
  <si>
    <t>tirant d'eau</t>
  </si>
  <si>
    <t>Loa</t>
  </si>
  <si>
    <t>V(30°)</t>
  </si>
  <si>
    <t>m/s</t>
  </si>
  <si>
    <t>CoD :</t>
  </si>
  <si>
    <t>Bmoy</t>
  </si>
  <si>
    <t>Donnees en bleu</t>
  </si>
  <si>
    <t>z</t>
  </si>
  <si>
    <t>x</t>
  </si>
  <si>
    <t>P appx</t>
  </si>
  <si>
    <t>cm (*)</t>
  </si>
  <si>
    <t>estimation</t>
  </si>
  <si>
    <t>calcul (ci-dessous)</t>
  </si>
  <si>
    <t>H</t>
  </si>
  <si>
    <t>DONNEES</t>
  </si>
  <si>
    <t>(en gras)</t>
  </si>
  <si>
    <t>Mat</t>
  </si>
  <si>
    <t>pos'n du mat</t>
  </si>
  <si>
    <t>from bow</t>
  </si>
  <si>
    <t>cm devant la ppAR</t>
  </si>
  <si>
    <t>H du mat</t>
  </si>
  <si>
    <t>au dessus du pont</t>
  </si>
  <si>
    <t>Quete du mat</t>
  </si>
  <si>
    <t>(+ : en arriere)</t>
  </si>
  <si>
    <t>CALCULS</t>
  </si>
  <si>
    <t>Grand' voile</t>
  </si>
  <si>
    <t>ki</t>
  </si>
  <si>
    <t>Li*ki</t>
  </si>
  <si>
    <t>hi</t>
  </si>
  <si>
    <t>Li*hi*ki</t>
  </si>
  <si>
    <t>Li*Li*ki/2</t>
  </si>
  <si>
    <t>L1</t>
  </si>
  <si>
    <t>en tete de mat</t>
  </si>
  <si>
    <t>Sag =</t>
  </si>
  <si>
    <t>de LxH</t>
  </si>
  <si>
    <t>L2</t>
  </si>
  <si>
    <t>L3</t>
  </si>
  <si>
    <t>CoPx =</t>
  </si>
  <si>
    <t>L4</t>
  </si>
  <si>
    <t>CoPz =</t>
  </si>
  <si>
    <t>derriere le mat</t>
  </si>
  <si>
    <t>L5</t>
  </si>
  <si>
    <t>a la bome</t>
  </si>
  <si>
    <t>avec la quete</t>
  </si>
  <si>
    <t>(sans quete de mat)</t>
  </si>
  <si>
    <t>Triangle avant</t>
  </si>
  <si>
    <t>Saf =</t>
  </si>
  <si>
    <t>H triangle</t>
  </si>
  <si>
    <t>CoPxf =</t>
  </si>
  <si>
    <t>Hf</t>
  </si>
  <si>
    <t>S1</t>
  </si>
  <si>
    <t>G1</t>
  </si>
  <si>
    <t>CoPzf =</t>
  </si>
  <si>
    <t>devant le mat</t>
  </si>
  <si>
    <t>Lf1</t>
  </si>
  <si>
    <t>S2</t>
  </si>
  <si>
    <t>G2</t>
  </si>
  <si>
    <t>CoPzf simplifie =</t>
  </si>
  <si>
    <t>Lf2</t>
  </si>
  <si>
    <t>S</t>
  </si>
  <si>
    <t>SA =</t>
  </si>
  <si>
    <t>CoVx =</t>
  </si>
  <si>
    <t>de H</t>
  </si>
  <si>
    <t>Surface totale</t>
  </si>
  <si>
    <t>CoVz =</t>
  </si>
  <si>
    <t>CoV (centre de voilure) =</t>
  </si>
  <si>
    <t>devant la ppAR</t>
  </si>
  <si>
    <t>de L</t>
  </si>
  <si>
    <t>Franc-bord milieu</t>
  </si>
  <si>
    <t>clair au mat</t>
  </si>
  <si>
    <t>sans quete de mat</t>
  </si>
  <si>
    <t>h point d'amure</t>
  </si>
  <si>
    <t>Long totale balestron</t>
  </si>
  <si>
    <t>partie avant balestron</t>
  </si>
  <si>
    <t>partie bome balestron</t>
  </si>
  <si>
    <t>Fuite d'eau</t>
  </si>
  <si>
    <t>Ajouter puits de mat balestron</t>
  </si>
  <si>
    <t>Faire greement balestron tout petit temps</t>
  </si>
  <si>
    <t>Quille Greguieres inutile</t>
  </si>
  <si>
    <t>Ajouter capot a l'arriere</t>
  </si>
  <si>
    <t>Bales'</t>
  </si>
  <si>
    <t>Class'</t>
  </si>
  <si>
    <t>CPH 2011</t>
  </si>
  <si>
    <t>Bras d'ecoute + 7.5cm en double</t>
  </si>
  <si>
    <t>(Rogue)</t>
  </si>
  <si>
    <t>Greement Sheet</t>
  </si>
  <si>
    <t>Rig B</t>
  </si>
  <si>
    <t>Rig C</t>
  </si>
  <si>
    <t>Rig 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</si>
</sst>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&quot;R$ &quot;#,##0_);\(&quot;R$ &quot;#,##0\)"/>
    <numFmt numFmtId="176" formatCode="&quot;R$ &quot;#,##0_);[Red]\(&quot;R$ &quot;#,##0\)"/>
    <numFmt numFmtId="177" formatCode="&quot;R$ &quot;#,##0.00_);\(&quot;R$ &quot;#,##0.00\)"/>
    <numFmt numFmtId="178" formatCode="&quot;R$ &quot;#,##0.00_);[Red]\(&quot;R$ &quot;#,##0.00\)"/>
    <numFmt numFmtId="179" formatCode="_(&quot;R$ &quot;* #,##0_);_(&quot;R$ &quot;* \(#,##0\);_(&quot;R$ &quot;* &quot;-&quot;_);_(@_)"/>
    <numFmt numFmtId="180" formatCode="_(&quot;R$ &quot;* #,##0.00_);_(&quot;R$ &quot;* \(#,##0.00\);_(&quot;R$ &quot;* &quot;-&quot;??_);_(@_)"/>
    <numFmt numFmtId="181" formatCode="0.00000"/>
    <numFmt numFmtId="182" formatCode="0.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* #,##0_-;\-* #,##0_-;_-* &quot;-&quot;_-;_-@_-"/>
    <numFmt numFmtId="193" formatCode="_-&quot;£&quot;* #,##0.00_-;\-&quot;£&quot;* #,##0.00_-;_-&quot;£&quot;* &quot;-&quot;??_-;_-@_-"/>
    <numFmt numFmtId="194" formatCode="_-* #,##0.00_-;\-* #,##0.00_-;_-* &quot;-&quot;??_-;_-@_-"/>
    <numFmt numFmtId="195" formatCode="#,##0.0"/>
    <numFmt numFmtId="196" formatCode="#,##0.0_);\(#,##0.0\)"/>
    <numFmt numFmtId="197" formatCode="0.0000000"/>
    <numFmt numFmtId="198" formatCode="0.000000"/>
    <numFmt numFmtId="199" formatCode="_(* #,##0_);_(* \(#,##0\);_(* &quot;-&quot;??_);_(@_)"/>
    <numFmt numFmtId="200" formatCode="[$€-2]\ #,##0.00_);[Red]\([$€-2]\ #,##0.00\)"/>
    <numFmt numFmtId="201" formatCode="_(* #,##0.0_);_(* \(#,##0.0\);_(* &quot;-&quot;?_);_(@_)"/>
  </numFmts>
  <fonts count="34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b/>
      <sz val="6"/>
      <color indexed="10"/>
      <name val="Arial"/>
      <family val="2"/>
    </font>
    <font>
      <sz val="8"/>
      <color indexed="12"/>
      <name val="Arial"/>
      <family val="2"/>
    </font>
    <font>
      <b/>
      <sz val="6"/>
      <name val="Arial"/>
      <family val="2"/>
    </font>
    <font>
      <sz val="6"/>
      <color indexed="12"/>
      <name val="Arial"/>
      <family val="2"/>
    </font>
    <font>
      <sz val="6"/>
      <name val="MS Sans Serif"/>
      <family val="0"/>
    </font>
    <font>
      <b/>
      <sz val="6"/>
      <color indexed="12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6"/>
      <color indexed="55"/>
      <name val="Arial"/>
      <family val="2"/>
    </font>
    <font>
      <b/>
      <sz val="10"/>
      <color indexed="20"/>
      <name val="Arial"/>
      <family val="2"/>
    </font>
    <font>
      <b/>
      <sz val="6"/>
      <name val="MS Sans Serif"/>
      <family val="0"/>
    </font>
    <font>
      <b/>
      <sz val="6"/>
      <color indexed="20"/>
      <name val="Arial"/>
      <family val="2"/>
    </font>
    <font>
      <b/>
      <sz val="6"/>
      <color indexed="12"/>
      <name val="MS Sans Serif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55"/>
      <name val="MS Sans Serif"/>
      <family val="2"/>
    </font>
    <font>
      <b/>
      <sz val="10"/>
      <name val="MS Sans Serif"/>
      <family val="0"/>
    </font>
    <font>
      <sz val="5.75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1"/>
    </xf>
    <xf numFmtId="16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" fontId="9" fillId="0" borderId="0" xfId="0" applyNumberFormat="1" applyFont="1" applyBorder="1" applyAlignment="1">
      <alignment horizontal="left" indent="1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6" fontId="1" fillId="0" borderId="0" xfId="21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indent="1"/>
    </xf>
    <xf numFmtId="164" fontId="1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 vertical="center"/>
    </xf>
    <xf numFmtId="164" fontId="0" fillId="0" borderId="0" xfId="0" applyNumberFormat="1" applyBorder="1" applyAlignment="1">
      <alignment/>
    </xf>
    <xf numFmtId="9" fontId="6" fillId="0" borderId="0" xfId="21" applyFont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Alignment="1">
      <alignment horizontal="right"/>
    </xf>
    <xf numFmtId="9" fontId="0" fillId="0" borderId="0" xfId="21" applyFont="1" applyBorder="1" applyAlignment="1">
      <alignment/>
    </xf>
    <xf numFmtId="0" fontId="25" fillId="0" borderId="0" xfId="0" applyFont="1" applyFill="1" applyBorder="1" applyAlignment="1">
      <alignment/>
    </xf>
    <xf numFmtId="164" fontId="26" fillId="0" borderId="0" xfId="0" applyNumberFormat="1" applyFont="1" applyAlignment="1">
      <alignment horizontal="right"/>
    </xf>
    <xf numFmtId="9" fontId="0" fillId="0" borderId="0" xfId="2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2" fontId="5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6" fontId="5" fillId="0" borderId="0" xfId="21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0" fontId="27" fillId="0" borderId="0" xfId="0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2" fontId="2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6" fontId="4" fillId="0" borderId="0" xfId="21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right" vertical="center"/>
    </xf>
    <xf numFmtId="9" fontId="6" fillId="0" borderId="0" xfId="2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6" fontId="5" fillId="0" borderId="0" xfId="21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0" fontId="6" fillId="0" borderId="0" xfId="0" applyFont="1" applyAlignment="1">
      <alignment horizontal="right" vertical="center" wrapText="1"/>
    </xf>
    <xf numFmtId="0" fontId="32" fillId="0" borderId="0" xfId="0" applyFont="1" applyFill="1" applyAlignment="1">
      <alignment horizontal="center"/>
    </xf>
    <xf numFmtId="1" fontId="6" fillId="0" borderId="0" xfId="0" applyNumberFormat="1" applyFont="1" applyAlignment="1">
      <alignment horizontal="right" vertical="center"/>
    </xf>
    <xf numFmtId="195" fontId="6" fillId="0" borderId="0" xfId="0" applyNumberFormat="1" applyFont="1" applyAlignment="1">
      <alignment horizontal="right"/>
    </xf>
    <xf numFmtId="195" fontId="14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 quotePrefix="1">
      <alignment/>
    </xf>
    <xf numFmtId="1" fontId="12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4" fontId="13" fillId="0" borderId="0" xfId="21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1" fillId="0" borderId="0" xfId="21" applyNumberFormat="1" applyFont="1" applyFill="1" applyBorder="1" applyAlignment="1">
      <alignment/>
    </xf>
    <xf numFmtId="164" fontId="1" fillId="0" borderId="0" xfId="21" applyNumberFormat="1" applyFont="1" applyFill="1" applyBorder="1" applyAlignment="1">
      <alignment/>
    </xf>
    <xf numFmtId="164" fontId="0" fillId="0" borderId="0" xfId="21" applyNumberForma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1" fillId="0" borderId="0" xfId="21" applyFont="1" applyFill="1" applyBorder="1" applyAlignment="1">
      <alignment horizontal="right"/>
    </xf>
    <xf numFmtId="9" fontId="0" fillId="0" borderId="0" xfId="2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0" fillId="0" borderId="0" xfId="21" applyNumberFormat="1" applyFill="1" applyBorder="1" applyAlignment="1">
      <alignment/>
    </xf>
    <xf numFmtId="9" fontId="1" fillId="0" borderId="0" xfId="21" applyFont="1" applyFill="1" applyBorder="1" applyAlignment="1">
      <alignment horizontal="right"/>
    </xf>
    <xf numFmtId="9" fontId="0" fillId="0" borderId="0" xfId="2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Rig!$M$4:$M$29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Rig!$N$4:$N$29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4736152"/>
        <c:axId val="45754457"/>
      </c:scatterChart>
      <c:val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midCat"/>
        <c:dispUnits/>
      </c:valAx>
      <c:valAx>
        <c:axId val="4575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38100</xdr:rowOff>
    </xdr:from>
    <xdr:to>
      <xdr:col>5</xdr:col>
      <xdr:colOff>47625</xdr:colOff>
      <xdr:row>24</xdr:row>
      <xdr:rowOff>66675</xdr:rowOff>
    </xdr:to>
    <xdr:sp>
      <xdr:nvSpPr>
        <xdr:cNvPr id="1" name="Polygon 42"/>
        <xdr:cNvSpPr>
          <a:spLocks/>
        </xdr:cNvSpPr>
      </xdr:nvSpPr>
      <xdr:spPr>
        <a:xfrm>
          <a:off x="276225" y="981075"/>
          <a:ext cx="428625" cy="1362075"/>
        </a:xfrm>
        <a:custGeom>
          <a:pathLst>
            <a:path h="137" w="45">
              <a:moveTo>
                <a:pt x="45" y="7"/>
              </a:moveTo>
              <a:lnTo>
                <a:pt x="28" y="137"/>
              </a:lnTo>
              <a:lnTo>
                <a:pt x="0" y="137"/>
              </a:lnTo>
              <a:lnTo>
                <a:pt x="4" y="0"/>
              </a:lnTo>
              <a:lnTo>
                <a:pt x="45" y="7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66</xdr:col>
      <xdr:colOff>47625</xdr:colOff>
      <xdr:row>13</xdr:row>
      <xdr:rowOff>19050</xdr:rowOff>
    </xdr:to>
    <xdr:sp>
      <xdr:nvSpPr>
        <xdr:cNvPr id="2" name="Polygon 43"/>
        <xdr:cNvSpPr>
          <a:spLocks/>
        </xdr:cNvSpPr>
      </xdr:nvSpPr>
      <xdr:spPr>
        <a:xfrm>
          <a:off x="285750" y="333375"/>
          <a:ext cx="6229350" cy="914400"/>
        </a:xfrm>
        <a:custGeom>
          <a:pathLst>
            <a:path h="96" w="654">
              <a:moveTo>
                <a:pt x="0" y="66"/>
              </a:moveTo>
              <a:lnTo>
                <a:pt x="67" y="78"/>
              </a:lnTo>
              <a:lnTo>
                <a:pt x="131" y="86"/>
              </a:lnTo>
              <a:lnTo>
                <a:pt x="197" y="92"/>
              </a:lnTo>
              <a:lnTo>
                <a:pt x="261" y="95"/>
              </a:lnTo>
              <a:lnTo>
                <a:pt x="332" y="96"/>
              </a:lnTo>
              <a:lnTo>
                <a:pt x="391" y="93"/>
              </a:lnTo>
              <a:lnTo>
                <a:pt x="458" y="88"/>
              </a:lnTo>
              <a:lnTo>
                <a:pt x="521" y="82"/>
              </a:lnTo>
              <a:lnTo>
                <a:pt x="591" y="71"/>
              </a:lnTo>
              <a:lnTo>
                <a:pt x="654" y="62"/>
              </a:lnTo>
              <a:lnTo>
                <a:pt x="654" y="0"/>
              </a:lnTo>
              <a:lnTo>
                <a:pt x="535" y="7"/>
              </a:lnTo>
              <a:lnTo>
                <a:pt x="412" y="16"/>
              </a:lnTo>
              <a:lnTo>
                <a:pt x="243" y="27"/>
              </a:lnTo>
              <a:lnTo>
                <a:pt x="126" y="31"/>
              </a:lnTo>
              <a:lnTo>
                <a:pt x="2" y="35"/>
              </a:lnTo>
              <a:lnTo>
                <a:pt x="0" y="66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10</xdr:row>
      <xdr:rowOff>19050</xdr:rowOff>
    </xdr:from>
    <xdr:to>
      <xdr:col>27</xdr:col>
      <xdr:colOff>57150</xdr:colOff>
      <xdr:row>11</xdr:row>
      <xdr:rowOff>85725</xdr:rowOff>
    </xdr:to>
    <xdr:sp>
      <xdr:nvSpPr>
        <xdr:cNvPr id="3" name="Rectangle 44"/>
        <xdr:cNvSpPr>
          <a:spLocks/>
        </xdr:cNvSpPr>
      </xdr:nvSpPr>
      <xdr:spPr>
        <a:xfrm>
          <a:off x="2505075" y="96202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85725</xdr:rowOff>
    </xdr:from>
    <xdr:to>
      <xdr:col>43</xdr:col>
      <xdr:colOff>0</xdr:colOff>
      <xdr:row>9</xdr:row>
      <xdr:rowOff>28575</xdr:rowOff>
    </xdr:to>
    <xdr:sp>
      <xdr:nvSpPr>
        <xdr:cNvPr id="4" name="Rectangle 45"/>
        <xdr:cNvSpPr>
          <a:spLocks/>
        </xdr:cNvSpPr>
      </xdr:nvSpPr>
      <xdr:spPr>
        <a:xfrm>
          <a:off x="3895725" y="647700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7</xdr:row>
      <xdr:rowOff>47625</xdr:rowOff>
    </xdr:from>
    <xdr:to>
      <xdr:col>28</xdr:col>
      <xdr:colOff>47625</xdr:colOff>
      <xdr:row>9</xdr:row>
      <xdr:rowOff>47625</xdr:rowOff>
    </xdr:to>
    <xdr:sp>
      <xdr:nvSpPr>
        <xdr:cNvPr id="5" name="Rectangle 46"/>
        <xdr:cNvSpPr>
          <a:spLocks/>
        </xdr:cNvSpPr>
      </xdr:nvSpPr>
      <xdr:spPr>
        <a:xfrm rot="16200000">
          <a:off x="2609850" y="70485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</xdr:row>
      <xdr:rowOff>57150</xdr:rowOff>
    </xdr:from>
    <xdr:to>
      <xdr:col>44</xdr:col>
      <xdr:colOff>0</xdr:colOff>
      <xdr:row>12</xdr:row>
      <xdr:rowOff>38100</xdr:rowOff>
    </xdr:to>
    <xdr:sp>
      <xdr:nvSpPr>
        <xdr:cNvPr id="6" name="Rectangle 47"/>
        <xdr:cNvSpPr>
          <a:spLocks/>
        </xdr:cNvSpPr>
      </xdr:nvSpPr>
      <xdr:spPr>
        <a:xfrm rot="5400000">
          <a:off x="3990975" y="904875"/>
          <a:ext cx="3810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67</xdr:col>
      <xdr:colOff>0</xdr:colOff>
      <xdr:row>10</xdr:row>
      <xdr:rowOff>0</xdr:rowOff>
    </xdr:to>
    <xdr:sp>
      <xdr:nvSpPr>
        <xdr:cNvPr id="7" name="Line 48"/>
        <xdr:cNvSpPr>
          <a:spLocks/>
        </xdr:cNvSpPr>
      </xdr:nvSpPr>
      <xdr:spPr>
        <a:xfrm>
          <a:off x="276225" y="942975"/>
          <a:ext cx="6286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6</xdr:row>
      <xdr:rowOff>0</xdr:rowOff>
    </xdr:from>
    <xdr:to>
      <xdr:col>29</xdr:col>
      <xdr:colOff>76200</xdr:colOff>
      <xdr:row>25</xdr:row>
      <xdr:rowOff>28575</xdr:rowOff>
    </xdr:to>
    <xdr:sp>
      <xdr:nvSpPr>
        <xdr:cNvPr id="8" name="Line 49"/>
        <xdr:cNvSpPr>
          <a:spLocks/>
        </xdr:cNvSpPr>
      </xdr:nvSpPr>
      <xdr:spPr>
        <a:xfrm flipH="1">
          <a:off x="3019425" y="5619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0</xdr:row>
      <xdr:rowOff>47625</xdr:rowOff>
    </xdr:from>
    <xdr:to>
      <xdr:col>34</xdr:col>
      <xdr:colOff>19050</xdr:colOff>
      <xdr:row>13</xdr:row>
      <xdr:rowOff>9525</xdr:rowOff>
    </xdr:to>
    <xdr:grpSp>
      <xdr:nvGrpSpPr>
        <xdr:cNvPr id="9" name="Group 50"/>
        <xdr:cNvGrpSpPr>
          <a:grpSpLocks/>
        </xdr:cNvGrpSpPr>
      </xdr:nvGrpSpPr>
      <xdr:grpSpPr>
        <a:xfrm>
          <a:off x="3400425" y="47625"/>
          <a:ext cx="38100" cy="1190625"/>
          <a:chOff x="1070" y="51"/>
          <a:chExt cx="4" cy="129"/>
        </a:xfrm>
        <a:solidFill>
          <a:srgbClr val="FFFFFF"/>
        </a:solidFill>
      </xdr:grpSpPr>
      <xdr:sp>
        <xdr:nvSpPr>
          <xdr:cNvPr id="10" name="Rectangle 51"/>
          <xdr:cNvSpPr>
            <a:spLocks/>
          </xdr:cNvSpPr>
        </xdr:nvSpPr>
        <xdr:spPr>
          <a:xfrm>
            <a:off x="1070" y="103"/>
            <a:ext cx="4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2"/>
          <xdr:cNvSpPr>
            <a:spLocks/>
          </xdr:cNvSpPr>
        </xdr:nvSpPr>
        <xdr:spPr>
          <a:xfrm flipV="1">
            <a:off x="1072" y="51"/>
            <a:ext cx="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6</xdr:row>
      <xdr:rowOff>9525</xdr:rowOff>
    </xdr:from>
    <xdr:to>
      <xdr:col>4</xdr:col>
      <xdr:colOff>66675</xdr:colOff>
      <xdr:row>14</xdr:row>
      <xdr:rowOff>76200</xdr:rowOff>
    </xdr:to>
    <xdr:sp>
      <xdr:nvSpPr>
        <xdr:cNvPr id="12" name="Line 53"/>
        <xdr:cNvSpPr>
          <a:spLocks/>
        </xdr:cNvSpPr>
      </xdr:nvSpPr>
      <xdr:spPr>
        <a:xfrm>
          <a:off x="628650" y="5715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13</xdr:row>
      <xdr:rowOff>9525</xdr:rowOff>
    </xdr:from>
    <xdr:to>
      <xdr:col>32</xdr:col>
      <xdr:colOff>76200</xdr:colOff>
      <xdr:row>40</xdr:row>
      <xdr:rowOff>66675</xdr:rowOff>
    </xdr:to>
    <xdr:sp>
      <xdr:nvSpPr>
        <xdr:cNvPr id="13" name="Polygon 54"/>
        <xdr:cNvSpPr>
          <a:spLocks/>
        </xdr:cNvSpPr>
      </xdr:nvSpPr>
      <xdr:spPr>
        <a:xfrm>
          <a:off x="2771775" y="1238250"/>
          <a:ext cx="533400" cy="2628900"/>
        </a:xfrm>
        <a:custGeom>
          <a:pathLst>
            <a:path h="276" w="56">
              <a:moveTo>
                <a:pt x="5" y="0"/>
              </a:moveTo>
              <a:lnTo>
                <a:pt x="56" y="1"/>
              </a:lnTo>
              <a:lnTo>
                <a:pt x="34" y="276"/>
              </a:lnTo>
              <a:lnTo>
                <a:pt x="1" y="274"/>
              </a:lnTo>
              <a:lnTo>
                <a:pt x="0" y="122"/>
              </a:lnTo>
              <a:lnTo>
                <a:pt x="2" y="59"/>
              </a:lnTo>
              <a:lnTo>
                <a:pt x="5" y="0"/>
              </a:lnTo>
              <a:close/>
            </a:path>
          </a:pathLst>
        </a:custGeom>
        <a:solidFill>
          <a:srgbClr val="CC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40</xdr:row>
      <xdr:rowOff>47625</xdr:rowOff>
    </xdr:from>
    <xdr:to>
      <xdr:col>35</xdr:col>
      <xdr:colOff>38100</xdr:colOff>
      <xdr:row>42</xdr:row>
      <xdr:rowOff>66675</xdr:rowOff>
    </xdr:to>
    <xdr:sp>
      <xdr:nvSpPr>
        <xdr:cNvPr id="14" name="Drawing 33"/>
        <xdr:cNvSpPr>
          <a:spLocks/>
        </xdr:cNvSpPr>
      </xdr:nvSpPr>
      <xdr:spPr>
        <a:xfrm>
          <a:off x="2133600" y="3848100"/>
          <a:ext cx="1419225" cy="209550"/>
        </a:xfrm>
        <a:custGeom>
          <a:pathLst>
            <a:path h="16384" w="16384">
              <a:moveTo>
                <a:pt x="0" y="10082"/>
              </a:moveTo>
              <a:lnTo>
                <a:pt x="0" y="6302"/>
              </a:lnTo>
              <a:lnTo>
                <a:pt x="0" y="6932"/>
              </a:lnTo>
              <a:lnTo>
                <a:pt x="0" y="10082"/>
              </a:lnTo>
              <a:lnTo>
                <a:pt x="5158" y="15124"/>
              </a:lnTo>
              <a:lnTo>
                <a:pt x="9102" y="16384"/>
              </a:lnTo>
              <a:lnTo>
                <a:pt x="12743" y="15754"/>
              </a:lnTo>
              <a:lnTo>
                <a:pt x="14564" y="14494"/>
              </a:lnTo>
              <a:lnTo>
                <a:pt x="15929" y="11973"/>
              </a:lnTo>
              <a:lnTo>
                <a:pt x="16384" y="10082"/>
              </a:lnTo>
              <a:lnTo>
                <a:pt x="16384" y="8192"/>
              </a:lnTo>
              <a:lnTo>
                <a:pt x="16081" y="5041"/>
              </a:lnTo>
              <a:lnTo>
                <a:pt x="14564" y="2521"/>
              </a:lnTo>
              <a:lnTo>
                <a:pt x="10923" y="630"/>
              </a:lnTo>
              <a:lnTo>
                <a:pt x="9102" y="0"/>
              </a:lnTo>
              <a:lnTo>
                <a:pt x="5158" y="1260"/>
              </a:lnTo>
              <a:lnTo>
                <a:pt x="0" y="6302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0</xdr:row>
      <xdr:rowOff>47625</xdr:rowOff>
    </xdr:from>
    <xdr:to>
      <xdr:col>36</xdr:col>
      <xdr:colOff>19050</xdr:colOff>
      <xdr:row>13</xdr:row>
      <xdr:rowOff>9525</xdr:rowOff>
    </xdr:to>
    <xdr:grpSp>
      <xdr:nvGrpSpPr>
        <xdr:cNvPr id="15" name="Group 111"/>
        <xdr:cNvGrpSpPr>
          <a:grpSpLocks/>
        </xdr:cNvGrpSpPr>
      </xdr:nvGrpSpPr>
      <xdr:grpSpPr>
        <a:xfrm>
          <a:off x="3590925" y="47625"/>
          <a:ext cx="38100" cy="1190625"/>
          <a:chOff x="1070" y="51"/>
          <a:chExt cx="4" cy="129"/>
        </a:xfrm>
        <a:solidFill>
          <a:srgbClr val="FFFFFF"/>
        </a:solidFill>
      </xdr:grpSpPr>
      <xdr:sp>
        <xdr:nvSpPr>
          <xdr:cNvPr id="16" name="Rectangle 112"/>
          <xdr:cNvSpPr>
            <a:spLocks/>
          </xdr:cNvSpPr>
        </xdr:nvSpPr>
        <xdr:spPr>
          <a:xfrm>
            <a:off x="1070" y="103"/>
            <a:ext cx="4" cy="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13"/>
          <xdr:cNvSpPr>
            <a:spLocks/>
          </xdr:cNvSpPr>
        </xdr:nvSpPr>
        <xdr:spPr>
          <a:xfrm flipV="1">
            <a:off x="1072" y="51"/>
            <a:ext cx="0" cy="1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247650</xdr:rowOff>
    </xdr:from>
    <xdr:to>
      <xdr:col>66</xdr:col>
      <xdr:colOff>0</xdr:colOff>
      <xdr:row>15</xdr:row>
      <xdr:rowOff>76200</xdr:rowOff>
    </xdr:to>
    <xdr:sp>
      <xdr:nvSpPr>
        <xdr:cNvPr id="1" name="Polygon 265"/>
        <xdr:cNvSpPr>
          <a:spLocks/>
        </xdr:cNvSpPr>
      </xdr:nvSpPr>
      <xdr:spPr>
        <a:xfrm>
          <a:off x="314325" y="1466850"/>
          <a:ext cx="19173825" cy="3181350"/>
        </a:xfrm>
        <a:custGeom>
          <a:pathLst>
            <a:path h="358" w="488">
              <a:moveTo>
                <a:pt x="0" y="167"/>
              </a:moveTo>
              <a:lnTo>
                <a:pt x="0" y="239"/>
              </a:lnTo>
              <a:lnTo>
                <a:pt x="49" y="290"/>
              </a:lnTo>
              <a:lnTo>
                <a:pt x="98" y="324"/>
              </a:lnTo>
              <a:lnTo>
                <a:pt x="147" y="345"/>
              </a:lnTo>
              <a:lnTo>
                <a:pt x="195" y="357"/>
              </a:lnTo>
              <a:lnTo>
                <a:pt x="244" y="358"/>
              </a:lnTo>
              <a:lnTo>
                <a:pt x="293" y="351"/>
              </a:lnTo>
              <a:lnTo>
                <a:pt x="341" y="335"/>
              </a:lnTo>
              <a:lnTo>
                <a:pt x="390" y="310"/>
              </a:lnTo>
              <a:lnTo>
                <a:pt x="439" y="278"/>
              </a:lnTo>
              <a:lnTo>
                <a:pt x="488" y="237"/>
              </a:lnTo>
              <a:lnTo>
                <a:pt x="488" y="0"/>
              </a:lnTo>
              <a:lnTo>
                <a:pt x="0" y="167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0</xdr:row>
      <xdr:rowOff>219075</xdr:rowOff>
    </xdr:from>
    <xdr:to>
      <xdr:col>57</xdr:col>
      <xdr:colOff>142875</xdr:colOff>
      <xdr:row>3</xdr:row>
      <xdr:rowOff>123825</xdr:rowOff>
    </xdr:to>
    <xdr:sp>
      <xdr:nvSpPr>
        <xdr:cNvPr id="2" name="Polygon 38"/>
        <xdr:cNvSpPr>
          <a:spLocks/>
        </xdr:cNvSpPr>
      </xdr:nvSpPr>
      <xdr:spPr>
        <a:xfrm>
          <a:off x="10944225" y="219075"/>
          <a:ext cx="6029325" cy="819150"/>
        </a:xfrm>
        <a:custGeom>
          <a:pathLst>
            <a:path h="86" w="684">
              <a:moveTo>
                <a:pt x="3" y="66"/>
              </a:moveTo>
              <a:lnTo>
                <a:pt x="285" y="86"/>
              </a:lnTo>
              <a:lnTo>
                <a:pt x="551" y="75"/>
              </a:lnTo>
              <a:lnTo>
                <a:pt x="684" y="59"/>
              </a:lnTo>
              <a:lnTo>
                <a:pt x="668" y="1"/>
              </a:lnTo>
              <a:lnTo>
                <a:pt x="387" y="17"/>
              </a:lnTo>
              <a:lnTo>
                <a:pt x="390" y="0"/>
              </a:lnTo>
              <a:lnTo>
                <a:pt x="0" y="18"/>
              </a:lnTo>
              <a:lnTo>
                <a:pt x="3" y="66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285750</xdr:colOff>
      <xdr:row>5</xdr:row>
      <xdr:rowOff>76200</xdr:rowOff>
    </xdr:from>
    <xdr:to>
      <xdr:col>35</xdr:col>
      <xdr:colOff>142875</xdr:colOff>
      <xdr:row>5</xdr:row>
      <xdr:rowOff>219075</xdr:rowOff>
    </xdr:to>
    <xdr:sp>
      <xdr:nvSpPr>
        <xdr:cNvPr id="3" name="Oval 221"/>
        <xdr:cNvSpPr>
          <a:spLocks/>
        </xdr:cNvSpPr>
      </xdr:nvSpPr>
      <xdr:spPr>
        <a:xfrm>
          <a:off x="10325100" y="1600200"/>
          <a:ext cx="152400" cy="142875"/>
        </a:xfrm>
        <a:prstGeom prst="ellipse">
          <a:avLst/>
        </a:prstGeom>
        <a:solidFill>
          <a:srgbClr val="FFFFFF">
            <a:alpha val="95000"/>
          </a:srgbClr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257175</xdr:colOff>
      <xdr:row>5</xdr:row>
      <xdr:rowOff>66675</xdr:rowOff>
    </xdr:from>
    <xdr:to>
      <xdr:col>37</xdr:col>
      <xdr:colOff>114300</xdr:colOff>
      <xdr:row>5</xdr:row>
      <xdr:rowOff>209550</xdr:rowOff>
    </xdr:to>
    <xdr:sp>
      <xdr:nvSpPr>
        <xdr:cNvPr id="4" name="Oval 225"/>
        <xdr:cNvSpPr>
          <a:spLocks/>
        </xdr:cNvSpPr>
      </xdr:nvSpPr>
      <xdr:spPr>
        <a:xfrm>
          <a:off x="10887075" y="1590675"/>
          <a:ext cx="152400" cy="142875"/>
        </a:xfrm>
        <a:prstGeom prst="ellipse">
          <a:avLst/>
        </a:prstGeom>
        <a:solidFill>
          <a:srgbClr val="FFFFFF">
            <a:alpha val="95000"/>
          </a:srgbClr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</xdr:row>
      <xdr:rowOff>47625</xdr:rowOff>
    </xdr:from>
    <xdr:to>
      <xdr:col>37</xdr:col>
      <xdr:colOff>104775</xdr:colOff>
      <xdr:row>3</xdr:row>
      <xdr:rowOff>190500</xdr:rowOff>
    </xdr:to>
    <xdr:sp>
      <xdr:nvSpPr>
        <xdr:cNvPr id="5" name="Oval 226"/>
        <xdr:cNvSpPr>
          <a:spLocks/>
        </xdr:cNvSpPr>
      </xdr:nvSpPr>
      <xdr:spPr>
        <a:xfrm>
          <a:off x="10868025" y="962025"/>
          <a:ext cx="161925" cy="142875"/>
        </a:xfrm>
        <a:prstGeom prst="ellipse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200025</xdr:colOff>
      <xdr:row>0</xdr:row>
      <xdr:rowOff>133350</xdr:rowOff>
    </xdr:from>
    <xdr:to>
      <xdr:col>36</xdr:col>
      <xdr:colOff>95250</xdr:colOff>
      <xdr:row>14</xdr:row>
      <xdr:rowOff>76200</xdr:rowOff>
    </xdr:to>
    <xdr:sp>
      <xdr:nvSpPr>
        <xdr:cNvPr id="6" name="Rectangle 222"/>
        <xdr:cNvSpPr>
          <a:spLocks/>
        </xdr:cNvSpPr>
      </xdr:nvSpPr>
      <xdr:spPr>
        <a:xfrm>
          <a:off x="10534650" y="133350"/>
          <a:ext cx="190500" cy="4210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</xdr:row>
      <xdr:rowOff>152400</xdr:rowOff>
    </xdr:from>
    <xdr:to>
      <xdr:col>54</xdr:col>
      <xdr:colOff>180975</xdr:colOff>
      <xdr:row>6</xdr:row>
      <xdr:rowOff>171450</xdr:rowOff>
    </xdr:to>
    <xdr:sp>
      <xdr:nvSpPr>
        <xdr:cNvPr id="7" name="Polygon 227"/>
        <xdr:cNvSpPr>
          <a:spLocks/>
        </xdr:cNvSpPr>
      </xdr:nvSpPr>
      <xdr:spPr>
        <a:xfrm>
          <a:off x="2781300" y="457200"/>
          <a:ext cx="13344525" cy="1543050"/>
        </a:xfrm>
        <a:custGeom>
          <a:pathLst>
            <a:path h="162" w="1401">
              <a:moveTo>
                <a:pt x="2" y="0"/>
              </a:moveTo>
              <a:lnTo>
                <a:pt x="699" y="123"/>
              </a:lnTo>
              <a:lnTo>
                <a:pt x="815" y="130"/>
              </a:lnTo>
              <a:lnTo>
                <a:pt x="821" y="137"/>
              </a:lnTo>
              <a:lnTo>
                <a:pt x="830" y="137"/>
              </a:lnTo>
              <a:lnTo>
                <a:pt x="833" y="130"/>
              </a:lnTo>
              <a:lnTo>
                <a:pt x="910" y="127"/>
              </a:lnTo>
              <a:lnTo>
                <a:pt x="916" y="129"/>
              </a:lnTo>
              <a:lnTo>
                <a:pt x="1400" y="85"/>
              </a:lnTo>
              <a:lnTo>
                <a:pt x="1401" y="101"/>
              </a:lnTo>
              <a:lnTo>
                <a:pt x="918" y="148"/>
              </a:lnTo>
              <a:lnTo>
                <a:pt x="916" y="151"/>
              </a:lnTo>
              <a:lnTo>
                <a:pt x="837" y="162"/>
              </a:lnTo>
              <a:lnTo>
                <a:pt x="831" y="157"/>
              </a:lnTo>
              <a:lnTo>
                <a:pt x="822" y="158"/>
              </a:lnTo>
              <a:lnTo>
                <a:pt x="817" y="160"/>
              </a:lnTo>
              <a:lnTo>
                <a:pt x="769" y="156"/>
              </a:lnTo>
              <a:lnTo>
                <a:pt x="696" y="140"/>
              </a:lnTo>
              <a:lnTo>
                <a:pt x="129" y="39"/>
              </a:lnTo>
              <a:lnTo>
                <a:pt x="0" y="16"/>
              </a:lnTo>
              <a:lnTo>
                <a:pt x="2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0</xdr:colOff>
      <xdr:row>40</xdr:row>
      <xdr:rowOff>0</xdr:rowOff>
    </xdr:to>
    <xdr:sp>
      <xdr:nvSpPr>
        <xdr:cNvPr id="8" name="Rectangle 253"/>
        <xdr:cNvSpPr>
          <a:spLocks/>
        </xdr:cNvSpPr>
      </xdr:nvSpPr>
      <xdr:spPr>
        <a:xfrm>
          <a:off x="295275" y="10077450"/>
          <a:ext cx="41338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15</xdr:row>
      <xdr:rowOff>0</xdr:rowOff>
    </xdr:to>
    <xdr:sp>
      <xdr:nvSpPr>
        <xdr:cNvPr id="9" name="Line 3"/>
        <xdr:cNvSpPr>
          <a:spLocks/>
        </xdr:cNvSpPr>
      </xdr:nvSpPr>
      <xdr:spPr>
        <a:xfrm>
          <a:off x="1062990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7</xdr:row>
      <xdr:rowOff>0</xdr:rowOff>
    </xdr:from>
    <xdr:to>
      <xdr:col>36</xdr:col>
      <xdr:colOff>190500</xdr:colOff>
      <xdr:row>15</xdr:row>
      <xdr:rowOff>28575</xdr:rowOff>
    </xdr:to>
    <xdr:grpSp>
      <xdr:nvGrpSpPr>
        <xdr:cNvPr id="10" name="Group 4"/>
        <xdr:cNvGrpSpPr>
          <a:grpSpLocks/>
        </xdr:cNvGrpSpPr>
      </xdr:nvGrpSpPr>
      <xdr:grpSpPr>
        <a:xfrm>
          <a:off x="10429875" y="2133600"/>
          <a:ext cx="390525" cy="2466975"/>
          <a:chOff x="2167" y="334"/>
          <a:chExt cx="72" cy="456"/>
        </a:xfrm>
        <a:solidFill>
          <a:srgbClr val="FFFFFF"/>
        </a:solidFill>
      </xdr:grpSpPr>
      <xdr:sp>
        <xdr:nvSpPr>
          <xdr:cNvPr id="11" name="Rectangle 5"/>
          <xdr:cNvSpPr>
            <a:spLocks/>
          </xdr:cNvSpPr>
        </xdr:nvSpPr>
        <xdr:spPr>
          <a:xfrm>
            <a:off x="2167" y="336"/>
            <a:ext cx="7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6"/>
          <xdr:cNvSpPr>
            <a:spLocks/>
          </xdr:cNvSpPr>
        </xdr:nvSpPr>
        <xdr:spPr>
          <a:xfrm>
            <a:off x="2167" y="755"/>
            <a:ext cx="72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7"/>
          <xdr:cNvSpPr>
            <a:spLocks/>
          </xdr:cNvSpPr>
        </xdr:nvSpPr>
        <xdr:spPr>
          <a:xfrm>
            <a:off x="2167" y="334"/>
            <a:ext cx="72" cy="4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66675</xdr:colOff>
      <xdr:row>6</xdr:row>
      <xdr:rowOff>180975</xdr:rowOff>
    </xdr:from>
    <xdr:to>
      <xdr:col>37</xdr:col>
      <xdr:colOff>219075</xdr:colOff>
      <xdr:row>7</xdr:row>
      <xdr:rowOff>28575</xdr:rowOff>
    </xdr:to>
    <xdr:sp>
      <xdr:nvSpPr>
        <xdr:cNvPr id="14" name="Oval 267"/>
        <xdr:cNvSpPr>
          <a:spLocks/>
        </xdr:cNvSpPr>
      </xdr:nvSpPr>
      <xdr:spPr>
        <a:xfrm>
          <a:off x="10991850" y="2009775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3</xdr:row>
      <xdr:rowOff>114300</xdr:rowOff>
    </xdr:from>
    <xdr:to>
      <xdr:col>35</xdr:col>
      <xdr:colOff>57150</xdr:colOff>
      <xdr:row>5</xdr:row>
      <xdr:rowOff>114300</xdr:rowOff>
    </xdr:to>
    <xdr:sp>
      <xdr:nvSpPr>
        <xdr:cNvPr id="15" name="Line 318"/>
        <xdr:cNvSpPr>
          <a:spLocks/>
        </xdr:cNvSpPr>
      </xdr:nvSpPr>
      <xdr:spPr>
        <a:xfrm rot="21463688" flipH="1">
          <a:off x="10382250" y="1028700"/>
          <a:ext cx="9525" cy="6096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219075</xdr:rowOff>
    </xdr:from>
    <xdr:to>
      <xdr:col>35</xdr:col>
      <xdr:colOff>133350</xdr:colOff>
      <xdr:row>3</xdr:row>
      <xdr:rowOff>247650</xdr:rowOff>
    </xdr:to>
    <xdr:sp>
      <xdr:nvSpPr>
        <xdr:cNvPr id="16" name="Polygon 39"/>
        <xdr:cNvSpPr>
          <a:spLocks/>
        </xdr:cNvSpPr>
      </xdr:nvSpPr>
      <xdr:spPr>
        <a:xfrm>
          <a:off x="2895600" y="219075"/>
          <a:ext cx="7572375" cy="942975"/>
        </a:xfrm>
        <a:custGeom>
          <a:pathLst>
            <a:path h="99" w="787">
              <a:moveTo>
                <a:pt x="0" y="15"/>
              </a:moveTo>
              <a:lnTo>
                <a:pt x="474" y="97"/>
              </a:lnTo>
              <a:lnTo>
                <a:pt x="787" y="99"/>
              </a:lnTo>
              <a:lnTo>
                <a:pt x="787" y="6"/>
              </a:lnTo>
              <a:lnTo>
                <a:pt x="516" y="7"/>
              </a:lnTo>
              <a:lnTo>
                <a:pt x="521" y="0"/>
              </a:lnTo>
              <a:lnTo>
                <a:pt x="3" y="0"/>
              </a:lnTo>
              <a:lnTo>
                <a:pt x="0" y="15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7</xdr:row>
      <xdr:rowOff>114300</xdr:rowOff>
    </xdr:from>
    <xdr:to>
      <xdr:col>33</xdr:col>
      <xdr:colOff>114300</xdr:colOff>
      <xdr:row>15</xdr:row>
      <xdr:rowOff>76200</xdr:rowOff>
    </xdr:to>
    <xdr:sp>
      <xdr:nvSpPr>
        <xdr:cNvPr id="17" name="Polygon 40"/>
        <xdr:cNvSpPr>
          <a:spLocks/>
        </xdr:cNvSpPr>
      </xdr:nvSpPr>
      <xdr:spPr>
        <a:xfrm>
          <a:off x="8086725" y="2247900"/>
          <a:ext cx="1771650" cy="2400300"/>
        </a:xfrm>
        <a:custGeom>
          <a:pathLst>
            <a:path h="252" w="186">
              <a:moveTo>
                <a:pt x="185" y="0"/>
              </a:moveTo>
              <a:lnTo>
                <a:pt x="186" y="252"/>
              </a:lnTo>
              <a:lnTo>
                <a:pt x="95" y="252"/>
              </a:lnTo>
              <a:lnTo>
                <a:pt x="0" y="250"/>
              </a:lnTo>
              <a:lnTo>
                <a:pt x="87" y="73"/>
              </a:lnTo>
              <a:lnTo>
                <a:pt x="131" y="71"/>
              </a:lnTo>
              <a:lnTo>
                <a:pt x="152" y="64"/>
              </a:lnTo>
              <a:lnTo>
                <a:pt x="163" y="49"/>
              </a:lnTo>
              <a:lnTo>
                <a:pt x="162" y="29"/>
              </a:lnTo>
              <a:lnTo>
                <a:pt x="152" y="18"/>
              </a:lnTo>
              <a:lnTo>
                <a:pt x="131" y="12"/>
              </a:lnTo>
              <a:lnTo>
                <a:pt x="131" y="3"/>
              </a:lnTo>
              <a:lnTo>
                <a:pt x="185" y="0"/>
              </a:lnTo>
              <a:close/>
            </a:path>
          </a:pathLst>
        </a:custGeom>
        <a:solidFill>
          <a:srgbClr val="CCFFCC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15</xdr:row>
      <xdr:rowOff>0</xdr:rowOff>
    </xdr:to>
    <xdr:sp>
      <xdr:nvSpPr>
        <xdr:cNvPr id="18" name="Line 43"/>
        <xdr:cNvSpPr>
          <a:spLocks/>
        </xdr:cNvSpPr>
      </xdr:nvSpPr>
      <xdr:spPr>
        <a:xfrm>
          <a:off x="150590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0</xdr:colOff>
      <xdr:row>15</xdr:row>
      <xdr:rowOff>0</xdr:rowOff>
    </xdr:to>
    <xdr:sp>
      <xdr:nvSpPr>
        <xdr:cNvPr id="19" name="Line 44"/>
        <xdr:cNvSpPr>
          <a:spLocks/>
        </xdr:cNvSpPr>
      </xdr:nvSpPr>
      <xdr:spPr>
        <a:xfrm>
          <a:off x="1358265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15</xdr:row>
      <xdr:rowOff>0</xdr:rowOff>
    </xdr:to>
    <xdr:sp>
      <xdr:nvSpPr>
        <xdr:cNvPr id="20" name="Line 46"/>
        <xdr:cNvSpPr>
          <a:spLocks/>
        </xdr:cNvSpPr>
      </xdr:nvSpPr>
      <xdr:spPr>
        <a:xfrm>
          <a:off x="472440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15</xdr:row>
      <xdr:rowOff>0</xdr:rowOff>
    </xdr:to>
    <xdr:sp>
      <xdr:nvSpPr>
        <xdr:cNvPr id="21" name="Line 47"/>
        <xdr:cNvSpPr>
          <a:spLocks/>
        </xdr:cNvSpPr>
      </xdr:nvSpPr>
      <xdr:spPr>
        <a:xfrm>
          <a:off x="620077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15</xdr:row>
      <xdr:rowOff>0</xdr:rowOff>
    </xdr:to>
    <xdr:sp>
      <xdr:nvSpPr>
        <xdr:cNvPr id="22" name="Line 48"/>
        <xdr:cNvSpPr>
          <a:spLocks/>
        </xdr:cNvSpPr>
      </xdr:nvSpPr>
      <xdr:spPr>
        <a:xfrm>
          <a:off x="767715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15</xdr:row>
      <xdr:rowOff>0</xdr:rowOff>
    </xdr:to>
    <xdr:sp>
      <xdr:nvSpPr>
        <xdr:cNvPr id="23" name="Line 49"/>
        <xdr:cNvSpPr>
          <a:spLocks/>
        </xdr:cNvSpPr>
      </xdr:nvSpPr>
      <xdr:spPr>
        <a:xfrm>
          <a:off x="91535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15</xdr:row>
      <xdr:rowOff>0</xdr:rowOff>
    </xdr:to>
    <xdr:sp>
      <xdr:nvSpPr>
        <xdr:cNvPr id="24" name="Line 50"/>
        <xdr:cNvSpPr>
          <a:spLocks/>
        </xdr:cNvSpPr>
      </xdr:nvSpPr>
      <xdr:spPr>
        <a:xfrm>
          <a:off x="32480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257175</xdr:colOff>
      <xdr:row>14</xdr:row>
      <xdr:rowOff>38100</xdr:rowOff>
    </xdr:from>
    <xdr:to>
      <xdr:col>44</xdr:col>
      <xdr:colOff>9525</xdr:colOff>
      <xdr:row>15</xdr:row>
      <xdr:rowOff>76200</xdr:rowOff>
    </xdr:to>
    <xdr:sp>
      <xdr:nvSpPr>
        <xdr:cNvPr id="25" name="Polygon 51"/>
        <xdr:cNvSpPr>
          <a:spLocks/>
        </xdr:cNvSpPr>
      </xdr:nvSpPr>
      <xdr:spPr>
        <a:xfrm>
          <a:off x="8524875" y="4305300"/>
          <a:ext cx="4476750" cy="342900"/>
        </a:xfrm>
        <a:custGeom>
          <a:pathLst>
            <a:path h="36" w="470">
              <a:moveTo>
                <a:pt x="470" y="18"/>
              </a:moveTo>
              <a:lnTo>
                <a:pt x="470" y="0"/>
              </a:lnTo>
              <a:lnTo>
                <a:pt x="42" y="0"/>
              </a:lnTo>
              <a:lnTo>
                <a:pt x="0" y="23"/>
              </a:lnTo>
              <a:lnTo>
                <a:pt x="0" y="33"/>
              </a:lnTo>
              <a:lnTo>
                <a:pt x="109" y="34"/>
              </a:lnTo>
              <a:lnTo>
                <a:pt x="176" y="36"/>
              </a:lnTo>
              <a:lnTo>
                <a:pt x="313" y="31"/>
              </a:lnTo>
              <a:lnTo>
                <a:pt x="470" y="18"/>
              </a:lnTo>
              <a:close/>
            </a:path>
          </a:pathLst>
        </a:cu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276225</xdr:colOff>
      <xdr:row>7</xdr:row>
      <xdr:rowOff>114300</xdr:rowOff>
    </xdr:from>
    <xdr:to>
      <xdr:col>31</xdr:col>
      <xdr:colOff>209550</xdr:colOff>
      <xdr:row>8</xdr:row>
      <xdr:rowOff>19050</xdr:rowOff>
    </xdr:to>
    <xdr:sp>
      <xdr:nvSpPr>
        <xdr:cNvPr id="26" name="Polygon 52"/>
        <xdr:cNvSpPr>
          <a:spLocks/>
        </xdr:cNvSpPr>
      </xdr:nvSpPr>
      <xdr:spPr>
        <a:xfrm rot="21457338">
          <a:off x="6772275" y="2247900"/>
          <a:ext cx="2590800" cy="209550"/>
        </a:xfrm>
        <a:custGeom>
          <a:pathLst>
            <a:path h="36" w="41">
              <a:moveTo>
                <a:pt x="0" y="0"/>
              </a:moveTo>
              <a:lnTo>
                <a:pt x="41" y="35"/>
              </a:lnTo>
              <a:lnTo>
                <a:pt x="41" y="1"/>
              </a:lnTo>
              <a:lnTo>
                <a:pt x="0" y="36"/>
              </a:lnTo>
              <a:lnTo>
                <a:pt x="0" y="0"/>
              </a:lnTo>
              <a:close/>
            </a:path>
          </a:pathLst>
        </a:custGeom>
        <a:solidFill>
          <a:srgbClr val="FFFFFF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76200</xdr:rowOff>
    </xdr:from>
    <xdr:to>
      <xdr:col>4</xdr:col>
      <xdr:colOff>266700</xdr:colOff>
      <xdr:row>12</xdr:row>
      <xdr:rowOff>238125</xdr:rowOff>
    </xdr:to>
    <xdr:sp>
      <xdr:nvSpPr>
        <xdr:cNvPr id="27" name="Polygon 53"/>
        <xdr:cNvSpPr>
          <a:spLocks/>
        </xdr:cNvSpPr>
      </xdr:nvSpPr>
      <xdr:spPr>
        <a:xfrm>
          <a:off x="1304925" y="2819400"/>
          <a:ext cx="142875" cy="1076325"/>
        </a:xfrm>
        <a:custGeom>
          <a:pathLst>
            <a:path h="169" w="19">
              <a:moveTo>
                <a:pt x="19" y="0"/>
              </a:moveTo>
              <a:cubicBezTo>
                <a:pt x="12" y="0"/>
                <a:pt x="7" y="0"/>
                <a:pt x="0" y="0"/>
              </a:cubicBezTo>
              <a:lnTo>
                <a:pt x="0" y="164"/>
              </a:lnTo>
              <a:lnTo>
                <a:pt x="19" y="169"/>
              </a:lnTo>
              <a:lnTo>
                <a:pt x="1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8</xdr:row>
      <xdr:rowOff>95250</xdr:rowOff>
    </xdr:from>
    <xdr:to>
      <xdr:col>29</xdr:col>
      <xdr:colOff>114300</xdr:colOff>
      <xdr:row>12</xdr:row>
      <xdr:rowOff>161925</xdr:rowOff>
    </xdr:to>
    <xdr:grpSp>
      <xdr:nvGrpSpPr>
        <xdr:cNvPr id="28" name="Group 54"/>
        <xdr:cNvGrpSpPr>
          <a:grpSpLocks/>
        </xdr:cNvGrpSpPr>
      </xdr:nvGrpSpPr>
      <xdr:grpSpPr>
        <a:xfrm rot="10813272" flipH="1" flipV="1">
          <a:off x="7058025" y="2533650"/>
          <a:ext cx="1619250" cy="1285875"/>
          <a:chOff x="1666" y="463"/>
          <a:chExt cx="330" cy="269"/>
        </a:xfrm>
        <a:solidFill>
          <a:srgbClr val="FFFFFF"/>
        </a:solidFill>
      </xdr:grpSpPr>
      <xdr:sp>
        <xdr:nvSpPr>
          <xdr:cNvPr id="29" name="Polygon 55"/>
          <xdr:cNvSpPr>
            <a:spLocks/>
          </xdr:cNvSpPr>
        </xdr:nvSpPr>
        <xdr:spPr>
          <a:xfrm rot="21582407" flipH="1">
            <a:off x="1666" y="537"/>
            <a:ext cx="330" cy="195"/>
          </a:xfrm>
          <a:custGeom>
            <a:pathLst>
              <a:path h="132" w="207">
                <a:moveTo>
                  <a:pt x="28" y="132"/>
                </a:moveTo>
                <a:lnTo>
                  <a:pt x="28" y="34"/>
                </a:lnTo>
                <a:lnTo>
                  <a:pt x="0" y="34"/>
                </a:lnTo>
                <a:lnTo>
                  <a:pt x="0" y="22"/>
                </a:lnTo>
                <a:lnTo>
                  <a:pt x="27" y="22"/>
                </a:lnTo>
                <a:lnTo>
                  <a:pt x="47" y="0"/>
                </a:lnTo>
                <a:lnTo>
                  <a:pt x="162" y="0"/>
                </a:lnTo>
                <a:lnTo>
                  <a:pt x="180" y="22"/>
                </a:lnTo>
                <a:lnTo>
                  <a:pt x="207" y="22"/>
                </a:lnTo>
                <a:lnTo>
                  <a:pt x="207" y="35"/>
                </a:lnTo>
                <a:lnTo>
                  <a:pt x="180" y="35"/>
                </a:lnTo>
                <a:lnTo>
                  <a:pt x="180" y="132"/>
                </a:lnTo>
                <a:lnTo>
                  <a:pt x="28" y="132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Polygon 56"/>
          <xdr:cNvSpPr>
            <a:spLocks/>
          </xdr:cNvSpPr>
        </xdr:nvSpPr>
        <xdr:spPr>
          <a:xfrm rot="56064">
            <a:off x="1712" y="463"/>
            <a:ext cx="120" cy="25"/>
          </a:xfrm>
          <a:custGeom>
            <a:pathLst>
              <a:path h="14" w="76">
                <a:moveTo>
                  <a:pt x="0" y="7"/>
                </a:moveTo>
                <a:lnTo>
                  <a:pt x="76" y="7"/>
                </a:lnTo>
                <a:lnTo>
                  <a:pt x="38" y="0"/>
                </a:lnTo>
                <a:lnTo>
                  <a:pt x="38" y="14"/>
                </a:lnTo>
                <a:lnTo>
                  <a:pt x="0" y="7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7"/>
          <xdr:cNvSpPr>
            <a:spLocks/>
          </xdr:cNvSpPr>
        </xdr:nvSpPr>
        <xdr:spPr>
          <a:xfrm rot="21463685" flipV="1">
            <a:off x="1765" y="479"/>
            <a:ext cx="10" cy="236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10</xdr:row>
      <xdr:rowOff>219075</xdr:rowOff>
    </xdr:from>
    <xdr:to>
      <xdr:col>44</xdr:col>
      <xdr:colOff>209550</xdr:colOff>
      <xdr:row>13</xdr:row>
      <xdr:rowOff>238125</xdr:rowOff>
    </xdr:to>
    <xdr:sp>
      <xdr:nvSpPr>
        <xdr:cNvPr id="32" name="Rectangle 58"/>
        <xdr:cNvSpPr>
          <a:spLocks/>
        </xdr:cNvSpPr>
      </xdr:nvSpPr>
      <xdr:spPr>
        <a:xfrm>
          <a:off x="11572875" y="3267075"/>
          <a:ext cx="1628775" cy="933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142875</xdr:rowOff>
    </xdr:from>
    <xdr:to>
      <xdr:col>43</xdr:col>
      <xdr:colOff>0</xdr:colOff>
      <xdr:row>10</xdr:row>
      <xdr:rowOff>142875</xdr:rowOff>
    </xdr:to>
    <xdr:sp>
      <xdr:nvSpPr>
        <xdr:cNvPr id="33" name="Rectangle 59"/>
        <xdr:cNvSpPr>
          <a:spLocks/>
        </xdr:cNvSpPr>
      </xdr:nvSpPr>
      <xdr:spPr>
        <a:xfrm rot="5400000">
          <a:off x="11515725" y="2581275"/>
          <a:ext cx="1181100" cy="609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8</xdr:row>
      <xdr:rowOff>257175</xdr:rowOff>
    </xdr:from>
    <xdr:to>
      <xdr:col>28</xdr:col>
      <xdr:colOff>142875</xdr:colOff>
      <xdr:row>11</xdr:row>
      <xdr:rowOff>295275</xdr:rowOff>
    </xdr:to>
    <xdr:grpSp>
      <xdr:nvGrpSpPr>
        <xdr:cNvPr id="34" name="Group 60"/>
        <xdr:cNvGrpSpPr>
          <a:grpSpLocks/>
        </xdr:cNvGrpSpPr>
      </xdr:nvGrpSpPr>
      <xdr:grpSpPr>
        <a:xfrm>
          <a:off x="7315200" y="2695575"/>
          <a:ext cx="1095375" cy="952500"/>
          <a:chOff x="1666" y="463"/>
          <a:chExt cx="330" cy="269"/>
        </a:xfrm>
        <a:solidFill>
          <a:srgbClr val="FFFFFF"/>
        </a:solidFill>
      </xdr:grpSpPr>
      <xdr:sp>
        <xdr:nvSpPr>
          <xdr:cNvPr id="35" name="Polygon 61"/>
          <xdr:cNvSpPr>
            <a:spLocks/>
          </xdr:cNvSpPr>
        </xdr:nvSpPr>
        <xdr:spPr>
          <a:xfrm rot="21582407" flipH="1">
            <a:off x="1666" y="537"/>
            <a:ext cx="330" cy="195"/>
          </a:xfrm>
          <a:custGeom>
            <a:pathLst>
              <a:path h="132" w="207">
                <a:moveTo>
                  <a:pt x="28" y="132"/>
                </a:moveTo>
                <a:lnTo>
                  <a:pt x="28" y="34"/>
                </a:lnTo>
                <a:lnTo>
                  <a:pt x="0" y="34"/>
                </a:lnTo>
                <a:lnTo>
                  <a:pt x="0" y="22"/>
                </a:lnTo>
                <a:lnTo>
                  <a:pt x="27" y="22"/>
                </a:lnTo>
                <a:lnTo>
                  <a:pt x="47" y="0"/>
                </a:lnTo>
                <a:lnTo>
                  <a:pt x="162" y="0"/>
                </a:lnTo>
                <a:lnTo>
                  <a:pt x="180" y="22"/>
                </a:lnTo>
                <a:lnTo>
                  <a:pt x="207" y="22"/>
                </a:lnTo>
                <a:lnTo>
                  <a:pt x="207" y="35"/>
                </a:lnTo>
                <a:lnTo>
                  <a:pt x="180" y="35"/>
                </a:lnTo>
                <a:lnTo>
                  <a:pt x="180" y="132"/>
                </a:lnTo>
                <a:lnTo>
                  <a:pt x="28" y="132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Polygon 62"/>
          <xdr:cNvSpPr>
            <a:spLocks/>
          </xdr:cNvSpPr>
        </xdr:nvSpPr>
        <xdr:spPr>
          <a:xfrm rot="56064">
            <a:off x="1712" y="463"/>
            <a:ext cx="120" cy="25"/>
          </a:xfrm>
          <a:custGeom>
            <a:pathLst>
              <a:path h="14" w="76">
                <a:moveTo>
                  <a:pt x="0" y="7"/>
                </a:moveTo>
                <a:lnTo>
                  <a:pt x="76" y="7"/>
                </a:lnTo>
                <a:lnTo>
                  <a:pt x="38" y="0"/>
                </a:lnTo>
                <a:lnTo>
                  <a:pt x="38" y="14"/>
                </a:lnTo>
                <a:lnTo>
                  <a:pt x="0" y="7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63"/>
          <xdr:cNvSpPr>
            <a:spLocks/>
          </xdr:cNvSpPr>
        </xdr:nvSpPr>
        <xdr:spPr>
          <a:xfrm rot="21463685" flipV="1">
            <a:off x="1765" y="479"/>
            <a:ext cx="10" cy="236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285750</xdr:colOff>
      <xdr:row>15</xdr:row>
      <xdr:rowOff>76200</xdr:rowOff>
    </xdr:from>
    <xdr:to>
      <xdr:col>33</xdr:col>
      <xdr:colOff>57150</xdr:colOff>
      <xdr:row>29</xdr:row>
      <xdr:rowOff>247650</xdr:rowOff>
    </xdr:to>
    <xdr:sp>
      <xdr:nvSpPr>
        <xdr:cNvPr id="38" name="Polygon 64"/>
        <xdr:cNvSpPr>
          <a:spLocks/>
        </xdr:cNvSpPr>
      </xdr:nvSpPr>
      <xdr:spPr>
        <a:xfrm>
          <a:off x="8258175" y="4648200"/>
          <a:ext cx="1543050" cy="4295775"/>
        </a:xfrm>
        <a:custGeom>
          <a:pathLst>
            <a:path h="451" w="162">
              <a:moveTo>
                <a:pt x="162" y="0"/>
              </a:moveTo>
              <a:lnTo>
                <a:pt x="138" y="442"/>
              </a:lnTo>
              <a:lnTo>
                <a:pt x="63" y="451"/>
              </a:lnTo>
              <a:lnTo>
                <a:pt x="66" y="432"/>
              </a:lnTo>
              <a:lnTo>
                <a:pt x="4" y="444"/>
              </a:lnTo>
              <a:lnTo>
                <a:pt x="0" y="0"/>
              </a:lnTo>
              <a:lnTo>
                <a:pt x="162" y="0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28</xdr:row>
      <xdr:rowOff>57150</xdr:rowOff>
    </xdr:from>
    <xdr:to>
      <xdr:col>30</xdr:col>
      <xdr:colOff>85725</xdr:colOff>
      <xdr:row>28</xdr:row>
      <xdr:rowOff>238125</xdr:rowOff>
    </xdr:to>
    <xdr:sp>
      <xdr:nvSpPr>
        <xdr:cNvPr id="39" name="Oval 65"/>
        <xdr:cNvSpPr>
          <a:spLocks/>
        </xdr:cNvSpPr>
      </xdr:nvSpPr>
      <xdr:spPr>
        <a:xfrm rot="5430798">
          <a:off x="8820150" y="8448675"/>
          <a:ext cx="123825" cy="180975"/>
        </a:xfrm>
        <a:prstGeom prst="ellipse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10</xdr:row>
      <xdr:rowOff>95250</xdr:rowOff>
    </xdr:from>
    <xdr:to>
      <xdr:col>29</xdr:col>
      <xdr:colOff>28575</xdr:colOff>
      <xdr:row>10</xdr:row>
      <xdr:rowOff>152400</xdr:rowOff>
    </xdr:to>
    <xdr:sp>
      <xdr:nvSpPr>
        <xdr:cNvPr id="40" name="Rectangle 66"/>
        <xdr:cNvSpPr>
          <a:spLocks/>
        </xdr:cNvSpPr>
      </xdr:nvSpPr>
      <xdr:spPr>
        <a:xfrm>
          <a:off x="7038975" y="3143250"/>
          <a:ext cx="155257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4</xdr:row>
      <xdr:rowOff>247650</xdr:rowOff>
    </xdr:from>
    <xdr:to>
      <xdr:col>66</xdr:col>
      <xdr:colOff>152400</xdr:colOff>
      <xdr:row>11</xdr:row>
      <xdr:rowOff>209550</xdr:rowOff>
    </xdr:to>
    <xdr:sp>
      <xdr:nvSpPr>
        <xdr:cNvPr id="41" name="Polygon 67"/>
        <xdr:cNvSpPr>
          <a:spLocks/>
        </xdr:cNvSpPr>
      </xdr:nvSpPr>
      <xdr:spPr>
        <a:xfrm>
          <a:off x="19488150" y="1466850"/>
          <a:ext cx="152400" cy="2095500"/>
        </a:xfrm>
        <a:custGeom>
          <a:pathLst>
            <a:path h="218" w="30">
              <a:moveTo>
                <a:pt x="0" y="0"/>
              </a:moveTo>
              <a:lnTo>
                <a:pt x="14" y="0"/>
              </a:lnTo>
              <a:lnTo>
                <a:pt x="24" y="7"/>
              </a:lnTo>
              <a:lnTo>
                <a:pt x="30" y="19"/>
              </a:lnTo>
              <a:lnTo>
                <a:pt x="30" y="193"/>
              </a:lnTo>
              <a:lnTo>
                <a:pt x="25" y="204"/>
              </a:lnTo>
              <a:lnTo>
                <a:pt x="19" y="210"/>
              </a:lnTo>
              <a:lnTo>
                <a:pt x="0" y="218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200025</xdr:rowOff>
    </xdr:from>
    <xdr:to>
      <xdr:col>31</xdr:col>
      <xdr:colOff>9525</xdr:colOff>
      <xdr:row>15</xdr:row>
      <xdr:rowOff>66675</xdr:rowOff>
    </xdr:to>
    <xdr:sp>
      <xdr:nvSpPr>
        <xdr:cNvPr id="42" name="Line 68"/>
        <xdr:cNvSpPr>
          <a:spLocks noChangeAspect="1"/>
        </xdr:cNvSpPr>
      </xdr:nvSpPr>
      <xdr:spPr>
        <a:xfrm>
          <a:off x="9163050" y="2333625"/>
          <a:ext cx="0" cy="2305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11</xdr:row>
      <xdr:rowOff>295275</xdr:rowOff>
    </xdr:from>
    <xdr:to>
      <xdr:col>38</xdr:col>
      <xdr:colOff>85725</xdr:colOff>
      <xdr:row>11</xdr:row>
      <xdr:rowOff>295275</xdr:rowOff>
    </xdr:to>
    <xdr:sp>
      <xdr:nvSpPr>
        <xdr:cNvPr id="43" name="Line 69"/>
        <xdr:cNvSpPr>
          <a:spLocks noChangeAspect="1"/>
        </xdr:cNvSpPr>
      </xdr:nvSpPr>
      <xdr:spPr>
        <a:xfrm>
          <a:off x="7010400" y="3648075"/>
          <a:ext cx="429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</xdr:row>
      <xdr:rowOff>0</xdr:rowOff>
    </xdr:from>
    <xdr:to>
      <xdr:col>36</xdr:col>
      <xdr:colOff>0</xdr:colOff>
      <xdr:row>37</xdr:row>
      <xdr:rowOff>161925</xdr:rowOff>
    </xdr:to>
    <xdr:sp>
      <xdr:nvSpPr>
        <xdr:cNvPr id="44" name="Line 70"/>
        <xdr:cNvSpPr>
          <a:spLocks/>
        </xdr:cNvSpPr>
      </xdr:nvSpPr>
      <xdr:spPr>
        <a:xfrm>
          <a:off x="10629900" y="914400"/>
          <a:ext cx="0" cy="102393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190500</xdr:rowOff>
    </xdr:from>
    <xdr:to>
      <xdr:col>4</xdr:col>
      <xdr:colOff>190500</xdr:colOff>
      <xdr:row>37</xdr:row>
      <xdr:rowOff>0</xdr:rowOff>
    </xdr:to>
    <xdr:sp>
      <xdr:nvSpPr>
        <xdr:cNvPr id="45" name="Line 71"/>
        <xdr:cNvSpPr>
          <a:spLocks/>
        </xdr:cNvSpPr>
      </xdr:nvSpPr>
      <xdr:spPr>
        <a:xfrm flipV="1">
          <a:off x="1371600" y="2628900"/>
          <a:ext cx="0" cy="83629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85725</xdr:rowOff>
    </xdr:from>
    <xdr:to>
      <xdr:col>48</xdr:col>
      <xdr:colOff>0</xdr:colOff>
      <xdr:row>37</xdr:row>
      <xdr:rowOff>0</xdr:rowOff>
    </xdr:to>
    <xdr:sp>
      <xdr:nvSpPr>
        <xdr:cNvPr id="46" name="Line 72"/>
        <xdr:cNvSpPr>
          <a:spLocks/>
        </xdr:cNvSpPr>
      </xdr:nvSpPr>
      <xdr:spPr>
        <a:xfrm flipH="1">
          <a:off x="14173200" y="1609725"/>
          <a:ext cx="0" cy="93821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6</xdr:row>
      <xdr:rowOff>95250</xdr:rowOff>
    </xdr:from>
    <xdr:to>
      <xdr:col>39</xdr:col>
      <xdr:colOff>85725</xdr:colOff>
      <xdr:row>36</xdr:row>
      <xdr:rowOff>276225</xdr:rowOff>
    </xdr:to>
    <xdr:sp>
      <xdr:nvSpPr>
        <xdr:cNvPr id="47" name="Line 73"/>
        <xdr:cNvSpPr>
          <a:spLocks/>
        </xdr:cNvSpPr>
      </xdr:nvSpPr>
      <xdr:spPr>
        <a:xfrm>
          <a:off x="11601450" y="1924050"/>
          <a:ext cx="0" cy="90392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6</xdr:row>
      <xdr:rowOff>123825</xdr:rowOff>
    </xdr:from>
    <xdr:to>
      <xdr:col>31</xdr:col>
      <xdr:colOff>219075</xdr:colOff>
      <xdr:row>37</xdr:row>
      <xdr:rowOff>0</xdr:rowOff>
    </xdr:to>
    <xdr:sp>
      <xdr:nvSpPr>
        <xdr:cNvPr id="48" name="Line 74"/>
        <xdr:cNvSpPr>
          <a:spLocks/>
        </xdr:cNvSpPr>
      </xdr:nvSpPr>
      <xdr:spPr>
        <a:xfrm>
          <a:off x="9372600" y="1952625"/>
          <a:ext cx="0" cy="90392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37</xdr:row>
      <xdr:rowOff>0</xdr:rowOff>
    </xdr:to>
    <xdr:sp>
      <xdr:nvSpPr>
        <xdr:cNvPr id="49" name="Line 75"/>
        <xdr:cNvSpPr>
          <a:spLocks/>
        </xdr:cNvSpPr>
      </xdr:nvSpPr>
      <xdr:spPr>
        <a:xfrm>
          <a:off x="6791325" y="2133600"/>
          <a:ext cx="0" cy="88582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228600</xdr:rowOff>
    </xdr:from>
    <xdr:to>
      <xdr:col>48</xdr:col>
      <xdr:colOff>0</xdr:colOff>
      <xdr:row>7</xdr:row>
      <xdr:rowOff>95250</xdr:rowOff>
    </xdr:to>
    <xdr:sp>
      <xdr:nvSpPr>
        <xdr:cNvPr id="50" name="Polygon 76"/>
        <xdr:cNvSpPr>
          <a:spLocks/>
        </xdr:cNvSpPr>
      </xdr:nvSpPr>
      <xdr:spPr>
        <a:xfrm>
          <a:off x="11601450" y="1752600"/>
          <a:ext cx="2571750" cy="476250"/>
        </a:xfrm>
        <a:custGeom>
          <a:pathLst>
            <a:path h="50" w="270">
              <a:moveTo>
                <a:pt x="0" y="25"/>
              </a:moveTo>
              <a:lnTo>
                <a:pt x="270" y="21"/>
              </a:lnTo>
              <a:lnTo>
                <a:pt x="270" y="0"/>
              </a:lnTo>
              <a:lnTo>
                <a:pt x="0" y="50"/>
              </a:lnTo>
              <a:lnTo>
                <a:pt x="0" y="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13</xdr:row>
      <xdr:rowOff>247650</xdr:rowOff>
    </xdr:from>
    <xdr:to>
      <xdr:col>45</xdr:col>
      <xdr:colOff>285750</xdr:colOff>
      <xdr:row>14</xdr:row>
      <xdr:rowOff>19050</xdr:rowOff>
    </xdr:to>
    <xdr:sp>
      <xdr:nvSpPr>
        <xdr:cNvPr id="51" name="Rectangle 77"/>
        <xdr:cNvSpPr>
          <a:spLocks/>
        </xdr:cNvSpPr>
      </xdr:nvSpPr>
      <xdr:spPr>
        <a:xfrm>
          <a:off x="11229975" y="4210050"/>
          <a:ext cx="23431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200025</xdr:rowOff>
    </xdr:from>
    <xdr:to>
      <xdr:col>5</xdr:col>
      <xdr:colOff>200025</xdr:colOff>
      <xdr:row>9</xdr:row>
      <xdr:rowOff>28575</xdr:rowOff>
    </xdr:to>
    <xdr:sp>
      <xdr:nvSpPr>
        <xdr:cNvPr id="52" name="Polygon 79"/>
        <xdr:cNvSpPr>
          <a:spLocks/>
        </xdr:cNvSpPr>
      </xdr:nvSpPr>
      <xdr:spPr>
        <a:xfrm>
          <a:off x="1066800" y="2638425"/>
          <a:ext cx="609600" cy="133350"/>
        </a:xfrm>
        <a:custGeom>
          <a:pathLst>
            <a:path h="14" w="76">
              <a:moveTo>
                <a:pt x="0" y="7"/>
              </a:moveTo>
              <a:lnTo>
                <a:pt x="76" y="7"/>
              </a:lnTo>
              <a:lnTo>
                <a:pt x="38" y="0"/>
              </a:lnTo>
              <a:lnTo>
                <a:pt x="38" y="14"/>
              </a:lnTo>
              <a:lnTo>
                <a:pt x="0" y="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152400</xdr:rowOff>
    </xdr:from>
    <xdr:to>
      <xdr:col>25</xdr:col>
      <xdr:colOff>171450</xdr:colOff>
      <xdr:row>9</xdr:row>
      <xdr:rowOff>228600</xdr:rowOff>
    </xdr:to>
    <xdr:sp>
      <xdr:nvSpPr>
        <xdr:cNvPr id="53" name="Line 80"/>
        <xdr:cNvSpPr>
          <a:spLocks/>
        </xdr:cNvSpPr>
      </xdr:nvSpPr>
      <xdr:spPr>
        <a:xfrm flipV="1">
          <a:off x="361950" y="2590800"/>
          <a:ext cx="7191375" cy="3810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266700</xdr:rowOff>
    </xdr:from>
    <xdr:to>
      <xdr:col>26</xdr:col>
      <xdr:colOff>0</xdr:colOff>
      <xdr:row>9</xdr:row>
      <xdr:rowOff>0</xdr:rowOff>
    </xdr:to>
    <xdr:sp>
      <xdr:nvSpPr>
        <xdr:cNvPr id="54" name="Line 81"/>
        <xdr:cNvSpPr>
          <a:spLocks/>
        </xdr:cNvSpPr>
      </xdr:nvSpPr>
      <xdr:spPr>
        <a:xfrm>
          <a:off x="1362075" y="2705100"/>
          <a:ext cx="6315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9</xdr:row>
      <xdr:rowOff>171450</xdr:rowOff>
    </xdr:from>
    <xdr:to>
      <xdr:col>33</xdr:col>
      <xdr:colOff>57150</xdr:colOff>
      <xdr:row>15</xdr:row>
      <xdr:rowOff>95250</xdr:rowOff>
    </xdr:to>
    <xdr:sp>
      <xdr:nvSpPr>
        <xdr:cNvPr id="55" name="Polygon 82"/>
        <xdr:cNvSpPr>
          <a:spLocks/>
        </xdr:cNvSpPr>
      </xdr:nvSpPr>
      <xdr:spPr>
        <a:xfrm>
          <a:off x="8220075" y="2914650"/>
          <a:ext cx="1581150" cy="1752600"/>
        </a:xfrm>
        <a:custGeom>
          <a:pathLst>
            <a:path h="180" w="166">
              <a:moveTo>
                <a:pt x="0" y="176"/>
              </a:moveTo>
              <a:lnTo>
                <a:pt x="166" y="180"/>
              </a:lnTo>
              <a:lnTo>
                <a:pt x="166" y="1"/>
              </a:lnTo>
              <a:lnTo>
                <a:pt x="85" y="0"/>
              </a:lnTo>
              <a:lnTo>
                <a:pt x="0" y="176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7</xdr:row>
      <xdr:rowOff>0</xdr:rowOff>
    </xdr:from>
    <xdr:to>
      <xdr:col>34</xdr:col>
      <xdr:colOff>114300</xdr:colOff>
      <xdr:row>15</xdr:row>
      <xdr:rowOff>76200</xdr:rowOff>
    </xdr:to>
    <xdr:sp>
      <xdr:nvSpPr>
        <xdr:cNvPr id="56" name="Rectangle 83"/>
        <xdr:cNvSpPr>
          <a:spLocks/>
        </xdr:cNvSpPr>
      </xdr:nvSpPr>
      <xdr:spPr>
        <a:xfrm flipH="1">
          <a:off x="9906000" y="2133600"/>
          <a:ext cx="247650" cy="2514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142875</xdr:colOff>
      <xdr:row>3</xdr:row>
      <xdr:rowOff>295275</xdr:rowOff>
    </xdr:from>
    <xdr:to>
      <xdr:col>21</xdr:col>
      <xdr:colOff>285750</xdr:colOff>
      <xdr:row>6</xdr:row>
      <xdr:rowOff>285750</xdr:rowOff>
    </xdr:to>
    <xdr:sp>
      <xdr:nvSpPr>
        <xdr:cNvPr id="57" name="Line 303"/>
        <xdr:cNvSpPr>
          <a:spLocks/>
        </xdr:cNvSpPr>
      </xdr:nvSpPr>
      <xdr:spPr>
        <a:xfrm flipH="1">
          <a:off x="6343650" y="1209675"/>
          <a:ext cx="142875" cy="9048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</xdr:row>
      <xdr:rowOff>190500</xdr:rowOff>
    </xdr:from>
    <xdr:to>
      <xdr:col>21</xdr:col>
      <xdr:colOff>219075</xdr:colOff>
      <xdr:row>7</xdr:row>
      <xdr:rowOff>28575</xdr:rowOff>
    </xdr:to>
    <xdr:sp>
      <xdr:nvSpPr>
        <xdr:cNvPr id="58" name="Oval 305"/>
        <xdr:cNvSpPr>
          <a:spLocks/>
        </xdr:cNvSpPr>
      </xdr:nvSpPr>
      <xdr:spPr>
        <a:xfrm>
          <a:off x="6267450" y="2019300"/>
          <a:ext cx="152400" cy="1428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247650</xdr:rowOff>
    </xdr:from>
    <xdr:to>
      <xdr:col>1</xdr:col>
      <xdr:colOff>142875</xdr:colOff>
      <xdr:row>21</xdr:row>
      <xdr:rowOff>76200</xdr:rowOff>
    </xdr:to>
    <xdr:sp>
      <xdr:nvSpPr>
        <xdr:cNvPr id="59" name="Oval 90"/>
        <xdr:cNvSpPr>
          <a:spLocks/>
        </xdr:cNvSpPr>
      </xdr:nvSpPr>
      <xdr:spPr>
        <a:xfrm>
          <a:off x="304800" y="6200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247650</xdr:rowOff>
    </xdr:from>
    <xdr:to>
      <xdr:col>21</xdr:col>
      <xdr:colOff>142875</xdr:colOff>
      <xdr:row>9</xdr:row>
      <xdr:rowOff>200025</xdr:rowOff>
    </xdr:to>
    <xdr:sp>
      <xdr:nvSpPr>
        <xdr:cNvPr id="60" name="Line 91"/>
        <xdr:cNvSpPr>
          <a:spLocks/>
        </xdr:cNvSpPr>
      </xdr:nvSpPr>
      <xdr:spPr>
        <a:xfrm flipH="1">
          <a:off x="352425" y="2076450"/>
          <a:ext cx="5991225" cy="8667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10</xdr:row>
      <xdr:rowOff>152400</xdr:rowOff>
    </xdr:from>
    <xdr:to>
      <xdr:col>29</xdr:col>
      <xdr:colOff>209550</xdr:colOff>
      <xdr:row>11</xdr:row>
      <xdr:rowOff>0</xdr:rowOff>
    </xdr:to>
    <xdr:sp>
      <xdr:nvSpPr>
        <xdr:cNvPr id="61" name="Rectangle 93"/>
        <xdr:cNvSpPr>
          <a:spLocks/>
        </xdr:cNvSpPr>
      </xdr:nvSpPr>
      <xdr:spPr>
        <a:xfrm>
          <a:off x="8439150" y="3200400"/>
          <a:ext cx="3333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10</xdr:row>
      <xdr:rowOff>161925</xdr:rowOff>
    </xdr:from>
    <xdr:to>
      <xdr:col>24</xdr:col>
      <xdr:colOff>171450</xdr:colOff>
      <xdr:row>11</xdr:row>
      <xdr:rowOff>9525</xdr:rowOff>
    </xdr:to>
    <xdr:sp>
      <xdr:nvSpPr>
        <xdr:cNvPr id="62" name="Rectangle 94"/>
        <xdr:cNvSpPr>
          <a:spLocks/>
        </xdr:cNvSpPr>
      </xdr:nvSpPr>
      <xdr:spPr>
        <a:xfrm>
          <a:off x="6924675" y="3209925"/>
          <a:ext cx="3333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257175</xdr:colOff>
      <xdr:row>8</xdr:row>
      <xdr:rowOff>295275</xdr:rowOff>
    </xdr:from>
    <xdr:to>
      <xdr:col>31</xdr:col>
      <xdr:colOff>47625</xdr:colOff>
      <xdr:row>9</xdr:row>
      <xdr:rowOff>219075</xdr:rowOff>
    </xdr:to>
    <xdr:sp>
      <xdr:nvSpPr>
        <xdr:cNvPr id="63" name="Rectangle 95"/>
        <xdr:cNvSpPr>
          <a:spLocks/>
        </xdr:cNvSpPr>
      </xdr:nvSpPr>
      <xdr:spPr>
        <a:xfrm>
          <a:off x="9115425" y="2733675"/>
          <a:ext cx="85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219075</xdr:rowOff>
    </xdr:from>
    <xdr:to>
      <xdr:col>3</xdr:col>
      <xdr:colOff>190500</xdr:colOff>
      <xdr:row>25</xdr:row>
      <xdr:rowOff>0</xdr:rowOff>
    </xdr:to>
    <xdr:grpSp>
      <xdr:nvGrpSpPr>
        <xdr:cNvPr id="64" name="Group 96"/>
        <xdr:cNvGrpSpPr>
          <a:grpSpLocks noChangeAspect="1"/>
        </xdr:cNvGrpSpPr>
      </xdr:nvGrpSpPr>
      <xdr:grpSpPr>
        <a:xfrm>
          <a:off x="695325" y="7391400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65" name="Polygon 97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Polygon 98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257175</xdr:colOff>
      <xdr:row>5</xdr:row>
      <xdr:rowOff>57150</xdr:rowOff>
    </xdr:from>
    <xdr:to>
      <xdr:col>58</xdr:col>
      <xdr:colOff>47625</xdr:colOff>
      <xdr:row>5</xdr:row>
      <xdr:rowOff>142875</xdr:rowOff>
    </xdr:to>
    <xdr:grpSp>
      <xdr:nvGrpSpPr>
        <xdr:cNvPr id="67" name="Group 106"/>
        <xdr:cNvGrpSpPr>
          <a:grpSpLocks noChangeAspect="1"/>
        </xdr:cNvGrpSpPr>
      </xdr:nvGrpSpPr>
      <xdr:grpSpPr>
        <a:xfrm>
          <a:off x="16792575" y="1581150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68" name="Polygon 107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Polygon 108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114300</xdr:colOff>
      <xdr:row>31</xdr:row>
      <xdr:rowOff>9525</xdr:rowOff>
    </xdr:from>
    <xdr:to>
      <xdr:col>29</xdr:col>
      <xdr:colOff>152400</xdr:colOff>
      <xdr:row>42</xdr:row>
      <xdr:rowOff>276225</xdr:rowOff>
    </xdr:to>
    <xdr:sp>
      <xdr:nvSpPr>
        <xdr:cNvPr id="70" name="Rectangle 111"/>
        <xdr:cNvSpPr>
          <a:spLocks/>
        </xdr:cNvSpPr>
      </xdr:nvSpPr>
      <xdr:spPr>
        <a:xfrm>
          <a:off x="8382000" y="9172575"/>
          <a:ext cx="333375" cy="3619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36</xdr:row>
      <xdr:rowOff>95250</xdr:rowOff>
    </xdr:from>
    <xdr:to>
      <xdr:col>36</xdr:col>
      <xdr:colOff>209550</xdr:colOff>
      <xdr:row>37</xdr:row>
      <xdr:rowOff>209550</xdr:rowOff>
    </xdr:to>
    <xdr:grpSp>
      <xdr:nvGrpSpPr>
        <xdr:cNvPr id="71" name="Group 112"/>
        <xdr:cNvGrpSpPr>
          <a:grpSpLocks/>
        </xdr:cNvGrpSpPr>
      </xdr:nvGrpSpPr>
      <xdr:grpSpPr>
        <a:xfrm>
          <a:off x="10429875" y="10782300"/>
          <a:ext cx="409575" cy="419100"/>
          <a:chOff x="2161" y="1332"/>
          <a:chExt cx="83" cy="88"/>
        </a:xfrm>
        <a:solidFill>
          <a:srgbClr val="FFFFFF"/>
        </a:solidFill>
      </xdr:grpSpPr>
      <xdr:sp>
        <xdr:nvSpPr>
          <xdr:cNvPr id="72" name="Oval 113"/>
          <xdr:cNvSpPr>
            <a:spLocks noChangeAspect="1"/>
          </xdr:cNvSpPr>
        </xdr:nvSpPr>
        <xdr:spPr>
          <a:xfrm>
            <a:off x="2161" y="1332"/>
            <a:ext cx="83" cy="8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" name="Group 114"/>
          <xdr:cNvGrpSpPr>
            <a:grpSpLocks/>
          </xdr:cNvGrpSpPr>
        </xdr:nvGrpSpPr>
        <xdr:grpSpPr>
          <a:xfrm>
            <a:off x="2173" y="1344"/>
            <a:ext cx="60" cy="64"/>
            <a:chOff x="2113" y="1344"/>
            <a:chExt cx="60" cy="64"/>
          </a:xfrm>
          <a:solidFill>
            <a:srgbClr val="FFFFFF"/>
          </a:solidFill>
        </xdr:grpSpPr>
        <xdr:grpSp>
          <xdr:nvGrpSpPr>
            <xdr:cNvPr id="74" name="Group 115"/>
            <xdr:cNvGrpSpPr>
              <a:grpSpLocks/>
            </xdr:cNvGrpSpPr>
          </xdr:nvGrpSpPr>
          <xdr:grpSpPr>
            <a:xfrm>
              <a:off x="2113" y="1344"/>
              <a:ext cx="60" cy="64"/>
              <a:chOff x="256" y="512"/>
              <a:chExt cx="192" cy="192"/>
            </a:xfrm>
            <a:solidFill>
              <a:srgbClr val="FFFFFF"/>
            </a:solidFill>
          </xdr:grpSpPr>
          <xdr:sp>
            <xdr:nvSpPr>
              <xdr:cNvPr id="75" name="Oval 116"/>
              <xdr:cNvSpPr>
                <a:spLocks/>
              </xdr:cNvSpPr>
            </xdr:nvSpPr>
            <xdr:spPr>
              <a:xfrm>
                <a:off x="256" y="512"/>
                <a:ext cx="192" cy="192"/>
              </a:xfrm>
              <a:prstGeom prst="ellipse">
                <a:avLst/>
              </a:prstGeom>
              <a:solidFill>
                <a:srgbClr val="C0C0C0">
                  <a:alpha val="50000"/>
                </a:srgbClr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Oval 117"/>
              <xdr:cNvSpPr>
                <a:spLocks/>
              </xdr:cNvSpPr>
            </xdr:nvSpPr>
            <xdr:spPr>
              <a:xfrm>
                <a:off x="288" y="544"/>
                <a:ext cx="128" cy="12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7" name="Oval 118"/>
            <xdr:cNvSpPr>
              <a:spLocks/>
            </xdr:cNvSpPr>
          </xdr:nvSpPr>
          <xdr:spPr>
            <a:xfrm>
              <a:off x="2123" y="1354"/>
              <a:ext cx="40" cy="42"/>
            </a:xfrm>
            <a:prstGeom prst="ellipse">
              <a:avLst/>
            </a:prstGeom>
            <a:solidFill>
              <a:srgbClr val="FFFFFF">
                <a:alpha val="50000"/>
              </a:srgbClr>
            </a:solidFill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114300</xdr:colOff>
      <xdr:row>31</xdr:row>
      <xdr:rowOff>19050</xdr:rowOff>
    </xdr:from>
    <xdr:to>
      <xdr:col>24</xdr:col>
      <xdr:colOff>152400</xdr:colOff>
      <xdr:row>42</xdr:row>
      <xdr:rowOff>285750</xdr:rowOff>
    </xdr:to>
    <xdr:sp>
      <xdr:nvSpPr>
        <xdr:cNvPr id="78" name="Rectangle 119"/>
        <xdr:cNvSpPr>
          <a:spLocks/>
        </xdr:cNvSpPr>
      </xdr:nvSpPr>
      <xdr:spPr>
        <a:xfrm>
          <a:off x="6905625" y="9182100"/>
          <a:ext cx="333375" cy="3619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36</xdr:row>
      <xdr:rowOff>104775</xdr:rowOff>
    </xdr:from>
    <xdr:to>
      <xdr:col>39</xdr:col>
      <xdr:colOff>28575</xdr:colOff>
      <xdr:row>37</xdr:row>
      <xdr:rowOff>200025</xdr:rowOff>
    </xdr:to>
    <xdr:grpSp>
      <xdr:nvGrpSpPr>
        <xdr:cNvPr id="79" name="Group 120"/>
        <xdr:cNvGrpSpPr>
          <a:grpSpLocks/>
        </xdr:cNvGrpSpPr>
      </xdr:nvGrpSpPr>
      <xdr:grpSpPr>
        <a:xfrm>
          <a:off x="8210550" y="10791825"/>
          <a:ext cx="3333750" cy="400050"/>
          <a:chOff x="1637" y="1494"/>
          <a:chExt cx="708" cy="84"/>
        </a:xfrm>
        <a:solidFill>
          <a:srgbClr val="FFFFFF"/>
        </a:solidFill>
      </xdr:grpSpPr>
      <xdr:sp>
        <xdr:nvSpPr>
          <xdr:cNvPr id="80" name="Rectangle 121"/>
          <xdr:cNvSpPr>
            <a:spLocks/>
          </xdr:cNvSpPr>
        </xdr:nvSpPr>
        <xdr:spPr>
          <a:xfrm>
            <a:off x="1637" y="1564"/>
            <a:ext cx="708" cy="14"/>
          </a:xfrm>
          <a:prstGeom prst="rect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22"/>
          <xdr:cNvSpPr>
            <a:spLocks/>
          </xdr:cNvSpPr>
        </xdr:nvSpPr>
        <xdr:spPr>
          <a:xfrm>
            <a:off x="1637" y="1494"/>
            <a:ext cx="708" cy="14"/>
          </a:xfrm>
          <a:prstGeom prst="rect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36</xdr:row>
      <xdr:rowOff>228600</xdr:rowOff>
    </xdr:from>
    <xdr:to>
      <xdr:col>66</xdr:col>
      <xdr:colOff>171450</xdr:colOff>
      <xdr:row>37</xdr:row>
      <xdr:rowOff>95250</xdr:rowOff>
    </xdr:to>
    <xdr:sp>
      <xdr:nvSpPr>
        <xdr:cNvPr id="82" name="Arc 123"/>
        <xdr:cNvSpPr>
          <a:spLocks/>
        </xdr:cNvSpPr>
      </xdr:nvSpPr>
      <xdr:spPr>
        <a:xfrm>
          <a:off x="19488150" y="10915650"/>
          <a:ext cx="171450" cy="171450"/>
        </a:xfrm>
        <a:prstGeom prst="arc">
          <a:avLst>
            <a:gd name="adj1" fmla="val -24141305"/>
            <a:gd name="adj2" fmla="val 23691490"/>
            <a:gd name="adj3" fmla="val 48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266700</xdr:rowOff>
    </xdr:from>
    <xdr:to>
      <xdr:col>5</xdr:col>
      <xdr:colOff>123825</xdr:colOff>
      <xdr:row>37</xdr:row>
      <xdr:rowOff>47625</xdr:rowOff>
    </xdr:to>
    <xdr:sp>
      <xdr:nvSpPr>
        <xdr:cNvPr id="83" name="Oval 124"/>
        <xdr:cNvSpPr>
          <a:spLocks/>
        </xdr:cNvSpPr>
      </xdr:nvSpPr>
      <xdr:spPr>
        <a:xfrm>
          <a:off x="295275" y="10953750"/>
          <a:ext cx="13049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142875</xdr:rowOff>
    </xdr:from>
    <xdr:to>
      <xdr:col>5</xdr:col>
      <xdr:colOff>9525</xdr:colOff>
      <xdr:row>38</xdr:row>
      <xdr:rowOff>152400</xdr:rowOff>
    </xdr:to>
    <xdr:grpSp>
      <xdr:nvGrpSpPr>
        <xdr:cNvPr id="84" name="Group 125"/>
        <xdr:cNvGrpSpPr>
          <a:grpSpLocks/>
        </xdr:cNvGrpSpPr>
      </xdr:nvGrpSpPr>
      <xdr:grpSpPr>
        <a:xfrm>
          <a:off x="1247775" y="10525125"/>
          <a:ext cx="238125" cy="923925"/>
          <a:chOff x="245" y="1406"/>
          <a:chExt cx="48" cy="194"/>
        </a:xfrm>
        <a:solidFill>
          <a:srgbClr val="FFFFFF"/>
        </a:solidFill>
      </xdr:grpSpPr>
      <xdr:sp>
        <xdr:nvSpPr>
          <xdr:cNvPr id="85" name="Polygon 126"/>
          <xdr:cNvSpPr>
            <a:spLocks/>
          </xdr:cNvSpPr>
        </xdr:nvSpPr>
        <xdr:spPr>
          <a:xfrm>
            <a:off x="254" y="1406"/>
            <a:ext cx="32" cy="194"/>
          </a:xfrm>
          <a:custGeom>
            <a:pathLst>
              <a:path h="64" w="300">
                <a:moveTo>
                  <a:pt x="0" y="32"/>
                </a:moveTo>
                <a:lnTo>
                  <a:pt x="150" y="0"/>
                </a:lnTo>
                <a:lnTo>
                  <a:pt x="150" y="64"/>
                </a:lnTo>
                <a:lnTo>
                  <a:pt x="300" y="32"/>
                </a:lnTo>
                <a:lnTo>
                  <a:pt x="0" y="32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6" name="Group 127"/>
          <xdr:cNvGrpSpPr>
            <a:grpSpLocks/>
          </xdr:cNvGrpSpPr>
        </xdr:nvGrpSpPr>
        <xdr:grpSpPr>
          <a:xfrm>
            <a:off x="245" y="1476"/>
            <a:ext cx="48" cy="52"/>
            <a:chOff x="256" y="512"/>
            <a:chExt cx="192" cy="192"/>
          </a:xfrm>
          <a:solidFill>
            <a:srgbClr val="FFFFFF"/>
          </a:solidFill>
        </xdr:grpSpPr>
        <xdr:sp>
          <xdr:nvSpPr>
            <xdr:cNvPr id="87" name="Oval 128"/>
            <xdr:cNvSpPr>
              <a:spLocks/>
            </xdr:cNvSpPr>
          </xdr:nvSpPr>
          <xdr:spPr>
            <a:xfrm>
              <a:off x="256" y="512"/>
              <a:ext cx="192" cy="19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Oval 129"/>
            <xdr:cNvSpPr>
              <a:spLocks/>
            </xdr:cNvSpPr>
          </xdr:nvSpPr>
          <xdr:spPr>
            <a:xfrm>
              <a:off x="288" y="544"/>
              <a:ext cx="128" cy="128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0</xdr:colOff>
      <xdr:row>33</xdr:row>
      <xdr:rowOff>0</xdr:rowOff>
    </xdr:from>
    <xdr:to>
      <xdr:col>31</xdr:col>
      <xdr:colOff>228600</xdr:colOff>
      <xdr:row>41</xdr:row>
      <xdr:rowOff>0</xdr:rowOff>
    </xdr:to>
    <xdr:sp>
      <xdr:nvSpPr>
        <xdr:cNvPr id="89" name="Rectangle 130"/>
        <xdr:cNvSpPr>
          <a:spLocks/>
        </xdr:cNvSpPr>
      </xdr:nvSpPr>
      <xdr:spPr>
        <a:xfrm>
          <a:off x="6791325" y="9772650"/>
          <a:ext cx="2590800" cy="2438400"/>
        </a:xfrm>
        <a:prstGeom prst="roundRect">
          <a:avLst/>
        </a:prstGeom>
        <a:solidFill>
          <a:srgbClr val="99CCFF">
            <a:alpha val="3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36</xdr:row>
      <xdr:rowOff>171450</xdr:rowOff>
    </xdr:from>
    <xdr:to>
      <xdr:col>34</xdr:col>
      <xdr:colOff>28575</xdr:colOff>
      <xdr:row>37</xdr:row>
      <xdr:rowOff>133350</xdr:rowOff>
    </xdr:to>
    <xdr:sp>
      <xdr:nvSpPr>
        <xdr:cNvPr id="90" name="Rectangle 131"/>
        <xdr:cNvSpPr>
          <a:spLocks/>
        </xdr:cNvSpPr>
      </xdr:nvSpPr>
      <xdr:spPr>
        <a:xfrm>
          <a:off x="8096250" y="10858500"/>
          <a:ext cx="1971675" cy="266700"/>
        </a:xfrm>
        <a:prstGeom prst="rect">
          <a:avLst/>
        </a:prstGeom>
        <a:solidFill>
          <a:srgbClr val="CCFFCC">
            <a:alpha val="8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42</xdr:row>
      <xdr:rowOff>57150</xdr:rowOff>
    </xdr:from>
    <xdr:to>
      <xdr:col>30</xdr:col>
      <xdr:colOff>85725</xdr:colOff>
      <xdr:row>42</xdr:row>
      <xdr:rowOff>238125</xdr:rowOff>
    </xdr:to>
    <xdr:sp>
      <xdr:nvSpPr>
        <xdr:cNvPr id="91" name="Oval 132"/>
        <xdr:cNvSpPr>
          <a:spLocks/>
        </xdr:cNvSpPr>
      </xdr:nvSpPr>
      <xdr:spPr>
        <a:xfrm rot="5430798">
          <a:off x="8820150" y="12573000"/>
          <a:ext cx="123825" cy="180975"/>
        </a:xfrm>
        <a:prstGeom prst="ellipse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66</xdr:col>
      <xdr:colOff>0</xdr:colOff>
      <xdr:row>37</xdr:row>
      <xdr:rowOff>0</xdr:rowOff>
    </xdr:to>
    <xdr:sp>
      <xdr:nvSpPr>
        <xdr:cNvPr id="92" name="Line 133"/>
        <xdr:cNvSpPr>
          <a:spLocks/>
        </xdr:cNvSpPr>
      </xdr:nvSpPr>
      <xdr:spPr>
        <a:xfrm flipH="1">
          <a:off x="295275" y="10991850"/>
          <a:ext cx="19192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33</xdr:row>
      <xdr:rowOff>142875</xdr:rowOff>
    </xdr:from>
    <xdr:to>
      <xdr:col>48</xdr:col>
      <xdr:colOff>0</xdr:colOff>
      <xdr:row>40</xdr:row>
      <xdr:rowOff>180975</xdr:rowOff>
    </xdr:to>
    <xdr:grpSp>
      <xdr:nvGrpSpPr>
        <xdr:cNvPr id="93" name="Group 134"/>
        <xdr:cNvGrpSpPr>
          <a:grpSpLocks/>
        </xdr:cNvGrpSpPr>
      </xdr:nvGrpSpPr>
      <xdr:grpSpPr>
        <a:xfrm>
          <a:off x="11601450" y="9915525"/>
          <a:ext cx="2571750" cy="2171700"/>
          <a:chOff x="2490" y="1996"/>
          <a:chExt cx="510" cy="416"/>
        </a:xfrm>
        <a:solidFill>
          <a:srgbClr val="FFFFFF"/>
        </a:solidFill>
      </xdr:grpSpPr>
      <xdr:sp>
        <xdr:nvSpPr>
          <xdr:cNvPr id="94" name="Polygon 135"/>
          <xdr:cNvSpPr>
            <a:spLocks/>
          </xdr:cNvSpPr>
        </xdr:nvSpPr>
        <xdr:spPr>
          <a:xfrm>
            <a:off x="2490" y="1996"/>
            <a:ext cx="510" cy="208"/>
          </a:xfrm>
          <a:custGeom>
            <a:pathLst>
              <a:path h="208" w="510">
                <a:moveTo>
                  <a:pt x="510" y="208"/>
                </a:moveTo>
                <a:lnTo>
                  <a:pt x="510" y="136"/>
                </a:lnTo>
                <a:lnTo>
                  <a:pt x="498" y="102"/>
                </a:lnTo>
                <a:lnTo>
                  <a:pt x="468" y="84"/>
                </a:lnTo>
                <a:lnTo>
                  <a:pt x="298" y="48"/>
                </a:lnTo>
                <a:lnTo>
                  <a:pt x="66" y="0"/>
                </a:lnTo>
                <a:lnTo>
                  <a:pt x="26" y="2"/>
                </a:lnTo>
                <a:lnTo>
                  <a:pt x="4" y="20"/>
                </a:lnTo>
                <a:lnTo>
                  <a:pt x="0" y="52"/>
                </a:lnTo>
                <a:lnTo>
                  <a:pt x="0" y="208"/>
                </a:lnTo>
              </a:path>
            </a:pathLst>
          </a:custGeom>
          <a:solidFill>
            <a:srgbClr val="99CCFF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Polygon 136"/>
          <xdr:cNvSpPr>
            <a:spLocks/>
          </xdr:cNvSpPr>
        </xdr:nvSpPr>
        <xdr:spPr>
          <a:xfrm flipV="1">
            <a:off x="2490" y="2204"/>
            <a:ext cx="510" cy="208"/>
          </a:xfrm>
          <a:custGeom>
            <a:pathLst>
              <a:path h="208" w="510">
                <a:moveTo>
                  <a:pt x="510" y="208"/>
                </a:moveTo>
                <a:lnTo>
                  <a:pt x="510" y="136"/>
                </a:lnTo>
                <a:lnTo>
                  <a:pt x="498" y="102"/>
                </a:lnTo>
                <a:lnTo>
                  <a:pt x="468" y="84"/>
                </a:lnTo>
                <a:lnTo>
                  <a:pt x="298" y="48"/>
                </a:lnTo>
                <a:lnTo>
                  <a:pt x="66" y="0"/>
                </a:lnTo>
                <a:lnTo>
                  <a:pt x="26" y="2"/>
                </a:lnTo>
                <a:lnTo>
                  <a:pt x="4" y="20"/>
                </a:lnTo>
                <a:lnTo>
                  <a:pt x="0" y="52"/>
                </a:lnTo>
                <a:lnTo>
                  <a:pt x="0" y="208"/>
                </a:lnTo>
              </a:path>
            </a:pathLst>
          </a:custGeom>
          <a:solidFill>
            <a:srgbClr val="99CCFF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36</xdr:row>
      <xdr:rowOff>200025</xdr:rowOff>
    </xdr:from>
    <xdr:to>
      <xdr:col>31</xdr:col>
      <xdr:colOff>57150</xdr:colOff>
      <xdr:row>37</xdr:row>
      <xdr:rowOff>95250</xdr:rowOff>
    </xdr:to>
    <xdr:sp>
      <xdr:nvSpPr>
        <xdr:cNvPr id="96" name="Oval 137"/>
        <xdr:cNvSpPr>
          <a:spLocks/>
        </xdr:cNvSpPr>
      </xdr:nvSpPr>
      <xdr:spPr>
        <a:xfrm>
          <a:off x="9020175" y="10887075"/>
          <a:ext cx="190500" cy="200025"/>
        </a:xfrm>
        <a:prstGeom prst="ellipse">
          <a:avLst/>
        </a:prstGeom>
        <a:solidFill>
          <a:srgbClr val="FFFFFF">
            <a:alpha val="50000"/>
          </a:srgbClr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36</xdr:row>
      <xdr:rowOff>152400</xdr:rowOff>
    </xdr:from>
    <xdr:to>
      <xdr:col>31</xdr:col>
      <xdr:colOff>114300</xdr:colOff>
      <xdr:row>37</xdr:row>
      <xdr:rowOff>152400</xdr:rowOff>
    </xdr:to>
    <xdr:grpSp>
      <xdr:nvGrpSpPr>
        <xdr:cNvPr id="97" name="Group 138"/>
        <xdr:cNvGrpSpPr>
          <a:grpSpLocks/>
        </xdr:cNvGrpSpPr>
      </xdr:nvGrpSpPr>
      <xdr:grpSpPr>
        <a:xfrm>
          <a:off x="8972550" y="10839450"/>
          <a:ext cx="295275" cy="304800"/>
          <a:chOff x="3243" y="1696"/>
          <a:chExt cx="180" cy="192"/>
        </a:xfrm>
        <a:solidFill>
          <a:srgbClr val="FFFFFF"/>
        </a:solidFill>
      </xdr:grpSpPr>
      <xdr:sp>
        <xdr:nvSpPr>
          <xdr:cNvPr id="98" name="Oval 139"/>
          <xdr:cNvSpPr>
            <a:spLocks/>
          </xdr:cNvSpPr>
        </xdr:nvSpPr>
        <xdr:spPr>
          <a:xfrm>
            <a:off x="3303" y="1760"/>
            <a:ext cx="60" cy="6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40"/>
          <xdr:cNvSpPr>
            <a:spLocks/>
          </xdr:cNvSpPr>
        </xdr:nvSpPr>
        <xdr:spPr>
          <a:xfrm>
            <a:off x="3243" y="1792"/>
            <a:ext cx="18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41"/>
          <xdr:cNvSpPr>
            <a:spLocks/>
          </xdr:cNvSpPr>
        </xdr:nvSpPr>
        <xdr:spPr>
          <a:xfrm>
            <a:off x="3333" y="1696"/>
            <a:ext cx="0" cy="1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35</xdr:row>
      <xdr:rowOff>66675</xdr:rowOff>
    </xdr:from>
    <xdr:to>
      <xdr:col>44</xdr:col>
      <xdr:colOff>238125</xdr:colOff>
      <xdr:row>38</xdr:row>
      <xdr:rowOff>219075</xdr:rowOff>
    </xdr:to>
    <xdr:sp>
      <xdr:nvSpPr>
        <xdr:cNvPr id="101" name="Rectangle 142"/>
        <xdr:cNvSpPr>
          <a:spLocks/>
        </xdr:cNvSpPr>
      </xdr:nvSpPr>
      <xdr:spPr>
        <a:xfrm>
          <a:off x="11601450" y="10448925"/>
          <a:ext cx="1628775" cy="10668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35</xdr:row>
      <xdr:rowOff>152400</xdr:rowOff>
    </xdr:from>
    <xdr:to>
      <xdr:col>42</xdr:col>
      <xdr:colOff>104775</xdr:colOff>
      <xdr:row>38</xdr:row>
      <xdr:rowOff>152400</xdr:rowOff>
    </xdr:to>
    <xdr:sp>
      <xdr:nvSpPr>
        <xdr:cNvPr id="102" name="Rectangle 143"/>
        <xdr:cNvSpPr>
          <a:spLocks/>
        </xdr:cNvSpPr>
      </xdr:nvSpPr>
      <xdr:spPr>
        <a:xfrm rot="5400000">
          <a:off x="11325225" y="10534650"/>
          <a:ext cx="1181100" cy="9144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34</xdr:row>
      <xdr:rowOff>161925</xdr:rowOff>
    </xdr:from>
    <xdr:to>
      <xdr:col>28</xdr:col>
      <xdr:colOff>47625</xdr:colOff>
      <xdr:row>38</xdr:row>
      <xdr:rowOff>180975</xdr:rowOff>
    </xdr:to>
    <xdr:grpSp>
      <xdr:nvGrpSpPr>
        <xdr:cNvPr id="103" name="Group 144"/>
        <xdr:cNvGrpSpPr>
          <a:grpSpLocks noChangeAspect="1"/>
        </xdr:cNvGrpSpPr>
      </xdr:nvGrpSpPr>
      <xdr:grpSpPr>
        <a:xfrm flipH="1" flipV="1">
          <a:off x="7267575" y="10239375"/>
          <a:ext cx="1047750" cy="1238250"/>
          <a:chOff x="1768" y="1262"/>
          <a:chExt cx="165" cy="203"/>
        </a:xfrm>
        <a:solidFill>
          <a:srgbClr val="FFFFFF"/>
        </a:solidFill>
      </xdr:grpSpPr>
      <xdr:sp>
        <xdr:nvSpPr>
          <xdr:cNvPr id="104" name="Oval 145"/>
          <xdr:cNvSpPr>
            <a:spLocks noChangeAspect="1"/>
          </xdr:cNvSpPr>
        </xdr:nvSpPr>
        <xdr:spPr>
          <a:xfrm flipH="1">
            <a:off x="1872" y="1262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" name="Group 146"/>
          <xdr:cNvGrpSpPr>
            <a:grpSpLocks noChangeAspect="1"/>
          </xdr:cNvGrpSpPr>
        </xdr:nvGrpSpPr>
        <xdr:grpSpPr>
          <a:xfrm flipH="1">
            <a:off x="1768" y="1278"/>
            <a:ext cx="165" cy="187"/>
            <a:chOff x="1800" y="1300"/>
            <a:chExt cx="165" cy="187"/>
          </a:xfrm>
          <a:solidFill>
            <a:srgbClr val="FFFFFF"/>
          </a:solidFill>
        </xdr:grpSpPr>
        <xdr:sp>
          <xdr:nvSpPr>
            <xdr:cNvPr id="106" name="Rectangle 147"/>
            <xdr:cNvSpPr>
              <a:spLocks noChangeAspect="1"/>
            </xdr:cNvSpPr>
          </xdr:nvSpPr>
          <xdr:spPr>
            <a:xfrm>
              <a:off x="1820" y="1406"/>
              <a:ext cx="123" cy="65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7" name="Group 148"/>
            <xdr:cNvGrpSpPr>
              <a:grpSpLocks noChangeAspect="1"/>
            </xdr:cNvGrpSpPr>
          </xdr:nvGrpSpPr>
          <xdr:grpSpPr>
            <a:xfrm flipH="1">
              <a:off x="1800" y="1406"/>
              <a:ext cx="21" cy="65"/>
              <a:chOff x="2280" y="864"/>
              <a:chExt cx="30" cy="96"/>
            </a:xfrm>
            <a:solidFill>
              <a:srgbClr val="FFFFFF"/>
            </a:solidFill>
          </xdr:grpSpPr>
          <xdr:sp>
            <xdr:nvSpPr>
              <xdr:cNvPr id="108" name="Line 149"/>
              <xdr:cNvSpPr>
                <a:spLocks noChangeAspect="1"/>
              </xdr:cNvSpPr>
            </xdr:nvSpPr>
            <xdr:spPr>
              <a:xfrm>
                <a:off x="2280" y="864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9" name="Line 150"/>
              <xdr:cNvSpPr>
                <a:spLocks noChangeAspect="1"/>
              </xdr:cNvSpPr>
            </xdr:nvSpPr>
            <xdr:spPr>
              <a:xfrm>
                <a:off x="2310" y="864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" name="Line 151"/>
              <xdr:cNvSpPr>
                <a:spLocks noChangeAspect="1"/>
              </xdr:cNvSpPr>
            </xdr:nvSpPr>
            <xdr:spPr>
              <a:xfrm>
                <a:off x="2280" y="960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1" name="Group 152"/>
            <xdr:cNvGrpSpPr>
              <a:grpSpLocks noChangeAspect="1"/>
            </xdr:cNvGrpSpPr>
          </xdr:nvGrpSpPr>
          <xdr:grpSpPr>
            <a:xfrm>
              <a:off x="1944" y="1406"/>
              <a:ext cx="21" cy="65"/>
              <a:chOff x="2280" y="864"/>
              <a:chExt cx="30" cy="96"/>
            </a:xfrm>
            <a:solidFill>
              <a:srgbClr val="FFFFFF"/>
            </a:solidFill>
          </xdr:grpSpPr>
          <xdr:sp>
            <xdr:nvSpPr>
              <xdr:cNvPr id="112" name="Line 153"/>
              <xdr:cNvSpPr>
                <a:spLocks noChangeAspect="1"/>
              </xdr:cNvSpPr>
            </xdr:nvSpPr>
            <xdr:spPr>
              <a:xfrm>
                <a:off x="2280" y="864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" name="Line 154"/>
              <xdr:cNvSpPr>
                <a:spLocks noChangeAspect="1"/>
              </xdr:cNvSpPr>
            </xdr:nvSpPr>
            <xdr:spPr>
              <a:xfrm>
                <a:off x="2310" y="864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Line 155"/>
              <xdr:cNvSpPr>
                <a:spLocks noChangeAspect="1"/>
              </xdr:cNvSpPr>
            </xdr:nvSpPr>
            <xdr:spPr>
              <a:xfrm>
                <a:off x="2280" y="960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5" name="Group 156"/>
            <xdr:cNvGrpSpPr>
              <a:grpSpLocks noChangeAspect="1"/>
            </xdr:cNvGrpSpPr>
          </xdr:nvGrpSpPr>
          <xdr:grpSpPr>
            <a:xfrm rot="10800000" flipV="1">
              <a:off x="1822" y="1300"/>
              <a:ext cx="60" cy="174"/>
              <a:chOff x="1346" y="2256"/>
              <a:chExt cx="60" cy="174"/>
            </a:xfrm>
            <a:solidFill>
              <a:srgbClr val="FFFFFF"/>
            </a:solidFill>
          </xdr:grpSpPr>
          <xdr:sp>
            <xdr:nvSpPr>
              <xdr:cNvPr id="116" name="Oval 157"/>
              <xdr:cNvSpPr>
                <a:spLocks noChangeAspect="1"/>
              </xdr:cNvSpPr>
            </xdr:nvSpPr>
            <xdr:spPr>
              <a:xfrm>
                <a:off x="1346" y="2364"/>
                <a:ext cx="60" cy="66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" name="Polygon 158"/>
              <xdr:cNvSpPr>
                <a:spLocks noChangeAspect="1"/>
              </xdr:cNvSpPr>
            </xdr:nvSpPr>
            <xdr:spPr>
              <a:xfrm>
                <a:off x="1346" y="2256"/>
                <a:ext cx="60" cy="140"/>
              </a:xfrm>
              <a:custGeom>
                <a:pathLst>
                  <a:path h="140" w="60">
                    <a:moveTo>
                      <a:pt x="0" y="140"/>
                    </a:moveTo>
                    <a:lnTo>
                      <a:pt x="20" y="0"/>
                    </a:lnTo>
                    <a:lnTo>
                      <a:pt x="42" y="0"/>
                    </a:lnTo>
                    <a:lnTo>
                      <a:pt x="60" y="140"/>
                    </a:lnTo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8" name="Line 159"/>
            <xdr:cNvSpPr>
              <a:spLocks noChangeAspect="1"/>
            </xdr:cNvSpPr>
          </xdr:nvSpPr>
          <xdr:spPr>
            <a:xfrm>
              <a:off x="1851" y="1390"/>
              <a:ext cx="0" cy="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60"/>
            <xdr:cNvSpPr>
              <a:spLocks noChangeAspect="1"/>
            </xdr:cNvSpPr>
          </xdr:nvSpPr>
          <xdr:spPr>
            <a:xfrm>
              <a:off x="1805" y="1439"/>
              <a:ext cx="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Oval 161"/>
            <xdr:cNvSpPr>
              <a:spLocks noChangeAspect="1"/>
            </xdr:cNvSpPr>
          </xdr:nvSpPr>
          <xdr:spPr>
            <a:xfrm>
              <a:off x="1836" y="1423"/>
              <a:ext cx="30" cy="3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200025</xdr:colOff>
      <xdr:row>38</xdr:row>
      <xdr:rowOff>142875</xdr:rowOff>
    </xdr:from>
    <xdr:to>
      <xdr:col>29</xdr:col>
      <xdr:colOff>38100</xdr:colOff>
      <xdr:row>41</xdr:row>
      <xdr:rowOff>142875</xdr:rowOff>
    </xdr:to>
    <xdr:grpSp>
      <xdr:nvGrpSpPr>
        <xdr:cNvPr id="121" name="Group 162"/>
        <xdr:cNvGrpSpPr>
          <a:grpSpLocks/>
        </xdr:cNvGrpSpPr>
      </xdr:nvGrpSpPr>
      <xdr:grpSpPr>
        <a:xfrm>
          <a:off x="6991350" y="11439525"/>
          <a:ext cx="1609725" cy="914400"/>
          <a:chOff x="1732" y="1504"/>
          <a:chExt cx="326" cy="192"/>
        </a:xfrm>
        <a:solidFill>
          <a:srgbClr val="FFFFFF"/>
        </a:solidFill>
      </xdr:grpSpPr>
      <xdr:grpSp>
        <xdr:nvGrpSpPr>
          <xdr:cNvPr id="122" name="Group 163"/>
          <xdr:cNvGrpSpPr>
            <a:grpSpLocks/>
          </xdr:cNvGrpSpPr>
        </xdr:nvGrpSpPr>
        <xdr:grpSpPr>
          <a:xfrm rot="21600000" flipV="1">
            <a:off x="1744" y="1504"/>
            <a:ext cx="270" cy="192"/>
            <a:chOff x="449" y="246"/>
            <a:chExt cx="54" cy="36"/>
          </a:xfrm>
          <a:solidFill>
            <a:srgbClr val="FFFFFF"/>
          </a:solidFill>
        </xdr:grpSpPr>
        <xdr:sp>
          <xdr:nvSpPr>
            <xdr:cNvPr id="123" name="Rectangle 164"/>
            <xdr:cNvSpPr>
              <a:spLocks/>
            </xdr:cNvSpPr>
          </xdr:nvSpPr>
          <xdr:spPr>
            <a:xfrm flipH="1">
              <a:off x="455" y="252"/>
              <a:ext cx="48" cy="24"/>
            </a:xfrm>
            <a:prstGeom prst="rect">
              <a:avLst/>
            </a:prstGeom>
            <a:solidFill>
              <a:srgbClr val="FFFF0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65"/>
            <xdr:cNvSpPr>
              <a:spLocks/>
            </xdr:cNvSpPr>
          </xdr:nvSpPr>
          <xdr:spPr>
            <a:xfrm>
              <a:off x="467" y="246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66"/>
            <xdr:cNvSpPr>
              <a:spLocks/>
            </xdr:cNvSpPr>
          </xdr:nvSpPr>
          <xdr:spPr>
            <a:xfrm>
              <a:off x="449" y="264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6" name="Group 167"/>
          <xdr:cNvGrpSpPr>
            <a:grpSpLocks/>
          </xdr:cNvGrpSpPr>
        </xdr:nvGrpSpPr>
        <xdr:grpSpPr>
          <a:xfrm>
            <a:off x="2016" y="1536"/>
            <a:ext cx="42" cy="128"/>
            <a:chOff x="2280" y="864"/>
            <a:chExt cx="30" cy="96"/>
          </a:xfrm>
          <a:solidFill>
            <a:srgbClr val="FFFFFF"/>
          </a:solidFill>
        </xdr:grpSpPr>
        <xdr:sp>
          <xdr:nvSpPr>
            <xdr:cNvPr id="127" name="Line 168"/>
            <xdr:cNvSpPr>
              <a:spLocks/>
            </xdr:cNvSpPr>
          </xdr:nvSpPr>
          <xdr:spPr>
            <a:xfrm>
              <a:off x="2280" y="864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Line 169"/>
            <xdr:cNvSpPr>
              <a:spLocks/>
            </xdr:cNvSpPr>
          </xdr:nvSpPr>
          <xdr:spPr>
            <a:xfrm>
              <a:off x="2310" y="864"/>
              <a:ext cx="0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70"/>
            <xdr:cNvSpPr>
              <a:spLocks/>
            </xdr:cNvSpPr>
          </xdr:nvSpPr>
          <xdr:spPr>
            <a:xfrm>
              <a:off x="2280" y="960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0" name="Group 171"/>
          <xdr:cNvGrpSpPr>
            <a:grpSpLocks/>
          </xdr:cNvGrpSpPr>
        </xdr:nvGrpSpPr>
        <xdr:grpSpPr>
          <a:xfrm rot="10800000" flipV="1">
            <a:off x="1732" y="1536"/>
            <a:ext cx="42" cy="128"/>
            <a:chOff x="2280" y="864"/>
            <a:chExt cx="30" cy="96"/>
          </a:xfrm>
          <a:solidFill>
            <a:srgbClr val="FFFFFF"/>
          </a:solidFill>
        </xdr:grpSpPr>
        <xdr:sp>
          <xdr:nvSpPr>
            <xdr:cNvPr id="131" name="Line 172"/>
            <xdr:cNvSpPr>
              <a:spLocks/>
            </xdr:cNvSpPr>
          </xdr:nvSpPr>
          <xdr:spPr>
            <a:xfrm>
              <a:off x="2280" y="864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73"/>
            <xdr:cNvSpPr>
              <a:spLocks/>
            </xdr:cNvSpPr>
          </xdr:nvSpPr>
          <xdr:spPr>
            <a:xfrm>
              <a:off x="2310" y="864"/>
              <a:ext cx="0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74"/>
            <xdr:cNvSpPr>
              <a:spLocks/>
            </xdr:cNvSpPr>
          </xdr:nvSpPr>
          <xdr:spPr>
            <a:xfrm>
              <a:off x="2280" y="960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19050</xdr:colOff>
      <xdr:row>32</xdr:row>
      <xdr:rowOff>0</xdr:rowOff>
    </xdr:from>
    <xdr:to>
      <xdr:col>33</xdr:col>
      <xdr:colOff>47625</xdr:colOff>
      <xdr:row>41</xdr:row>
      <xdr:rowOff>295275</xdr:rowOff>
    </xdr:to>
    <xdr:grpSp>
      <xdr:nvGrpSpPr>
        <xdr:cNvPr id="134" name="Group 175"/>
        <xdr:cNvGrpSpPr>
          <a:grpSpLocks/>
        </xdr:cNvGrpSpPr>
      </xdr:nvGrpSpPr>
      <xdr:grpSpPr>
        <a:xfrm flipH="1">
          <a:off x="5629275" y="9467850"/>
          <a:ext cx="4162425" cy="3038475"/>
          <a:chOff x="2546" y="3138"/>
          <a:chExt cx="657" cy="475"/>
        </a:xfrm>
        <a:solidFill>
          <a:srgbClr val="FFFFFF"/>
        </a:solidFill>
      </xdr:grpSpPr>
      <xdr:sp>
        <xdr:nvSpPr>
          <xdr:cNvPr id="135" name="Oval 176"/>
          <xdr:cNvSpPr>
            <a:spLocks/>
          </xdr:cNvSpPr>
        </xdr:nvSpPr>
        <xdr:spPr>
          <a:xfrm rot="5400000">
            <a:off x="2657" y="3228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77"/>
          <xdr:cNvSpPr>
            <a:spLocks/>
          </xdr:cNvSpPr>
        </xdr:nvSpPr>
        <xdr:spPr>
          <a:xfrm rot="21600000" flipV="1">
            <a:off x="2909" y="3421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78"/>
          <xdr:cNvSpPr>
            <a:spLocks/>
          </xdr:cNvSpPr>
        </xdr:nvSpPr>
        <xdr:spPr>
          <a:xfrm rot="21600000" flipV="1">
            <a:off x="2819" y="3517"/>
            <a:ext cx="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8" name="Group 179"/>
          <xdr:cNvGrpSpPr>
            <a:grpSpLocks/>
          </xdr:cNvGrpSpPr>
        </xdr:nvGrpSpPr>
        <xdr:grpSpPr>
          <a:xfrm rot="5400000">
            <a:off x="2666" y="3194"/>
            <a:ext cx="252" cy="341"/>
            <a:chOff x="1198" y="1732"/>
            <a:chExt cx="280" cy="355"/>
          </a:xfrm>
          <a:solidFill>
            <a:srgbClr val="FFFFFF"/>
          </a:solidFill>
        </xdr:grpSpPr>
        <xdr:sp>
          <xdr:nvSpPr>
            <xdr:cNvPr id="139" name="Line 180"/>
            <xdr:cNvSpPr>
              <a:spLocks/>
            </xdr:cNvSpPr>
          </xdr:nvSpPr>
          <xdr:spPr>
            <a:xfrm rot="1102328" flipV="1">
              <a:off x="1248" y="1732"/>
              <a:ext cx="178" cy="3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Line 181"/>
            <xdr:cNvSpPr>
              <a:spLocks/>
            </xdr:cNvSpPr>
          </xdr:nvSpPr>
          <xdr:spPr>
            <a:xfrm rot="1102328" flipV="1">
              <a:off x="1252" y="1783"/>
              <a:ext cx="226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Line 182"/>
            <xdr:cNvSpPr>
              <a:spLocks/>
            </xdr:cNvSpPr>
          </xdr:nvSpPr>
          <xdr:spPr>
            <a:xfrm rot="1102328" flipH="1" flipV="1">
              <a:off x="1198" y="2030"/>
              <a:ext cx="14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2" name="Oval 183"/>
          <xdr:cNvSpPr>
            <a:spLocks/>
          </xdr:cNvSpPr>
        </xdr:nvSpPr>
        <xdr:spPr>
          <a:xfrm rot="10945605" flipV="1">
            <a:off x="2864" y="3475"/>
            <a:ext cx="87" cy="8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Arc 184"/>
          <xdr:cNvSpPr>
            <a:spLocks/>
          </xdr:cNvSpPr>
        </xdr:nvSpPr>
        <xdr:spPr>
          <a:xfrm flipH="1">
            <a:off x="2546" y="3138"/>
            <a:ext cx="657" cy="380"/>
          </a:xfrm>
          <a:prstGeom prst="arc">
            <a:avLst>
              <a:gd name="adj1" fmla="val -44165759"/>
              <a:gd name="adj2" fmla="val 3231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190500</xdr:colOff>
      <xdr:row>35</xdr:row>
      <xdr:rowOff>133350</xdr:rowOff>
    </xdr:from>
    <xdr:to>
      <xdr:col>25</xdr:col>
      <xdr:colOff>219075</xdr:colOff>
      <xdr:row>38</xdr:row>
      <xdr:rowOff>114300</xdr:rowOff>
    </xdr:to>
    <xdr:sp>
      <xdr:nvSpPr>
        <xdr:cNvPr id="144" name="Line 185"/>
        <xdr:cNvSpPr>
          <a:spLocks/>
        </xdr:cNvSpPr>
      </xdr:nvSpPr>
      <xdr:spPr>
        <a:xfrm flipH="1" flipV="1">
          <a:off x="1371600" y="10515600"/>
          <a:ext cx="6229350" cy="89535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36</xdr:row>
      <xdr:rowOff>95250</xdr:rowOff>
    </xdr:from>
    <xdr:to>
      <xdr:col>34</xdr:col>
      <xdr:colOff>200025</xdr:colOff>
      <xdr:row>37</xdr:row>
      <xdr:rowOff>209550</xdr:rowOff>
    </xdr:to>
    <xdr:grpSp>
      <xdr:nvGrpSpPr>
        <xdr:cNvPr id="145" name="Group 186"/>
        <xdr:cNvGrpSpPr>
          <a:grpSpLocks/>
        </xdr:cNvGrpSpPr>
      </xdr:nvGrpSpPr>
      <xdr:grpSpPr>
        <a:xfrm>
          <a:off x="9829800" y="10782300"/>
          <a:ext cx="409575" cy="419100"/>
          <a:chOff x="2161" y="1332"/>
          <a:chExt cx="83" cy="88"/>
        </a:xfrm>
        <a:solidFill>
          <a:srgbClr val="FFFFFF"/>
        </a:solidFill>
      </xdr:grpSpPr>
      <xdr:sp>
        <xdr:nvSpPr>
          <xdr:cNvPr id="146" name="Oval 187"/>
          <xdr:cNvSpPr>
            <a:spLocks noChangeAspect="1"/>
          </xdr:cNvSpPr>
        </xdr:nvSpPr>
        <xdr:spPr>
          <a:xfrm>
            <a:off x="2161" y="1332"/>
            <a:ext cx="83" cy="8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7" name="Group 188"/>
          <xdr:cNvGrpSpPr>
            <a:grpSpLocks/>
          </xdr:cNvGrpSpPr>
        </xdr:nvGrpSpPr>
        <xdr:grpSpPr>
          <a:xfrm>
            <a:off x="2173" y="1344"/>
            <a:ext cx="60" cy="64"/>
            <a:chOff x="2113" y="1344"/>
            <a:chExt cx="60" cy="64"/>
          </a:xfrm>
          <a:solidFill>
            <a:srgbClr val="FFFFFF"/>
          </a:solidFill>
        </xdr:grpSpPr>
        <xdr:grpSp>
          <xdr:nvGrpSpPr>
            <xdr:cNvPr id="148" name="Group 189"/>
            <xdr:cNvGrpSpPr>
              <a:grpSpLocks/>
            </xdr:cNvGrpSpPr>
          </xdr:nvGrpSpPr>
          <xdr:grpSpPr>
            <a:xfrm>
              <a:off x="2113" y="1344"/>
              <a:ext cx="60" cy="64"/>
              <a:chOff x="256" y="512"/>
              <a:chExt cx="192" cy="192"/>
            </a:xfrm>
            <a:solidFill>
              <a:srgbClr val="FFFFFF"/>
            </a:solidFill>
          </xdr:grpSpPr>
          <xdr:sp>
            <xdr:nvSpPr>
              <xdr:cNvPr id="149" name="Oval 190"/>
              <xdr:cNvSpPr>
                <a:spLocks/>
              </xdr:cNvSpPr>
            </xdr:nvSpPr>
            <xdr:spPr>
              <a:xfrm>
                <a:off x="256" y="512"/>
                <a:ext cx="192" cy="192"/>
              </a:xfrm>
              <a:prstGeom prst="ellipse">
                <a:avLst/>
              </a:prstGeom>
              <a:solidFill>
                <a:srgbClr val="C0C0C0">
                  <a:alpha val="50000"/>
                </a:srgbClr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" name="Oval 191"/>
              <xdr:cNvSpPr>
                <a:spLocks/>
              </xdr:cNvSpPr>
            </xdr:nvSpPr>
            <xdr:spPr>
              <a:xfrm>
                <a:off x="288" y="544"/>
                <a:ext cx="128" cy="12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1" name="Oval 192"/>
            <xdr:cNvSpPr>
              <a:spLocks/>
            </xdr:cNvSpPr>
          </xdr:nvSpPr>
          <xdr:spPr>
            <a:xfrm>
              <a:off x="2123" y="1354"/>
              <a:ext cx="40" cy="42"/>
            </a:xfrm>
            <a:prstGeom prst="ellipse">
              <a:avLst/>
            </a:prstGeom>
            <a:solidFill>
              <a:srgbClr val="FFFFFF">
                <a:alpha val="50000"/>
              </a:srgbClr>
            </a:solidFill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95250</xdr:colOff>
      <xdr:row>33</xdr:row>
      <xdr:rowOff>276225</xdr:rowOff>
    </xdr:from>
    <xdr:to>
      <xdr:col>30</xdr:col>
      <xdr:colOff>104775</xdr:colOff>
      <xdr:row>34</xdr:row>
      <xdr:rowOff>9525</xdr:rowOff>
    </xdr:to>
    <xdr:sp>
      <xdr:nvSpPr>
        <xdr:cNvPr id="152" name="Line 193"/>
        <xdr:cNvSpPr>
          <a:spLocks/>
        </xdr:cNvSpPr>
      </xdr:nvSpPr>
      <xdr:spPr>
        <a:xfrm flipH="1" flipV="1">
          <a:off x="3048000" y="10048875"/>
          <a:ext cx="5915025" cy="381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247650</xdr:rowOff>
    </xdr:from>
    <xdr:to>
      <xdr:col>1</xdr:col>
      <xdr:colOff>142875</xdr:colOff>
      <xdr:row>35</xdr:row>
      <xdr:rowOff>76200</xdr:rowOff>
    </xdr:to>
    <xdr:sp>
      <xdr:nvSpPr>
        <xdr:cNvPr id="153" name="Oval 194"/>
        <xdr:cNvSpPr>
          <a:spLocks/>
        </xdr:cNvSpPr>
      </xdr:nvSpPr>
      <xdr:spPr>
        <a:xfrm>
          <a:off x="304800" y="10325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0</xdr:rowOff>
    </xdr:from>
    <xdr:to>
      <xdr:col>30</xdr:col>
      <xdr:colOff>114300</xdr:colOff>
      <xdr:row>35</xdr:row>
      <xdr:rowOff>0</xdr:rowOff>
    </xdr:to>
    <xdr:sp>
      <xdr:nvSpPr>
        <xdr:cNvPr id="154" name="Line 195"/>
        <xdr:cNvSpPr>
          <a:spLocks/>
        </xdr:cNvSpPr>
      </xdr:nvSpPr>
      <xdr:spPr>
        <a:xfrm flipV="1">
          <a:off x="371475" y="10077450"/>
          <a:ext cx="8601075" cy="3048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36</xdr:row>
      <xdr:rowOff>228600</xdr:rowOff>
    </xdr:from>
    <xdr:to>
      <xdr:col>21</xdr:col>
      <xdr:colOff>200025</xdr:colOff>
      <xdr:row>37</xdr:row>
      <xdr:rowOff>66675</xdr:rowOff>
    </xdr:to>
    <xdr:sp>
      <xdr:nvSpPr>
        <xdr:cNvPr id="155" name="Oval 305"/>
        <xdr:cNvSpPr>
          <a:spLocks/>
        </xdr:cNvSpPr>
      </xdr:nvSpPr>
      <xdr:spPr>
        <a:xfrm>
          <a:off x="6248400" y="10915650"/>
          <a:ext cx="152400" cy="1428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0</xdr:rowOff>
    </xdr:from>
    <xdr:to>
      <xdr:col>34</xdr:col>
      <xdr:colOff>104775</xdr:colOff>
      <xdr:row>39</xdr:row>
      <xdr:rowOff>123825</xdr:rowOff>
    </xdr:to>
    <xdr:sp>
      <xdr:nvSpPr>
        <xdr:cNvPr id="156" name="Oval 197"/>
        <xdr:cNvSpPr>
          <a:spLocks/>
        </xdr:cNvSpPr>
      </xdr:nvSpPr>
      <xdr:spPr>
        <a:xfrm>
          <a:off x="10010775" y="11601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219075</xdr:rowOff>
    </xdr:from>
    <xdr:to>
      <xdr:col>3</xdr:col>
      <xdr:colOff>190500</xdr:colOff>
      <xdr:row>39</xdr:row>
      <xdr:rowOff>0</xdr:rowOff>
    </xdr:to>
    <xdr:grpSp>
      <xdr:nvGrpSpPr>
        <xdr:cNvPr id="157" name="Group 198"/>
        <xdr:cNvGrpSpPr>
          <a:grpSpLocks noChangeAspect="1"/>
        </xdr:cNvGrpSpPr>
      </xdr:nvGrpSpPr>
      <xdr:grpSpPr>
        <a:xfrm>
          <a:off x="695325" y="11515725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58" name="Polygon 199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Polygon 200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36</xdr:row>
      <xdr:rowOff>209550</xdr:rowOff>
    </xdr:from>
    <xdr:to>
      <xdr:col>58</xdr:col>
      <xdr:colOff>38100</xdr:colOff>
      <xdr:row>36</xdr:row>
      <xdr:rowOff>295275</xdr:rowOff>
    </xdr:to>
    <xdr:grpSp>
      <xdr:nvGrpSpPr>
        <xdr:cNvPr id="160" name="Group 201"/>
        <xdr:cNvGrpSpPr>
          <a:grpSpLocks noChangeAspect="1"/>
        </xdr:cNvGrpSpPr>
      </xdr:nvGrpSpPr>
      <xdr:grpSpPr>
        <a:xfrm>
          <a:off x="16783050" y="10896600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61" name="Polygon 202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Polygon 203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36</xdr:row>
      <xdr:rowOff>228600</xdr:rowOff>
    </xdr:from>
    <xdr:to>
      <xdr:col>54</xdr:col>
      <xdr:colOff>76200</xdr:colOff>
      <xdr:row>37</xdr:row>
      <xdr:rowOff>76200</xdr:rowOff>
    </xdr:to>
    <xdr:sp>
      <xdr:nvSpPr>
        <xdr:cNvPr id="163" name="Oval 267"/>
        <xdr:cNvSpPr>
          <a:spLocks/>
        </xdr:cNvSpPr>
      </xdr:nvSpPr>
      <xdr:spPr>
        <a:xfrm>
          <a:off x="15868650" y="109156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</xdr:row>
      <xdr:rowOff>114300</xdr:rowOff>
    </xdr:from>
    <xdr:to>
      <xdr:col>54</xdr:col>
      <xdr:colOff>85725</xdr:colOff>
      <xdr:row>5</xdr:row>
      <xdr:rowOff>266700</xdr:rowOff>
    </xdr:to>
    <xdr:sp>
      <xdr:nvSpPr>
        <xdr:cNvPr id="164" name="Oval 267"/>
        <xdr:cNvSpPr>
          <a:spLocks/>
        </xdr:cNvSpPr>
      </xdr:nvSpPr>
      <xdr:spPr>
        <a:xfrm>
          <a:off x="15878175" y="163830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36</xdr:row>
      <xdr:rowOff>228600</xdr:rowOff>
    </xdr:from>
    <xdr:to>
      <xdr:col>37</xdr:col>
      <xdr:colOff>228600</xdr:colOff>
      <xdr:row>37</xdr:row>
      <xdr:rowOff>76200</xdr:rowOff>
    </xdr:to>
    <xdr:sp>
      <xdr:nvSpPr>
        <xdr:cNvPr id="165" name="Oval 267"/>
        <xdr:cNvSpPr>
          <a:spLocks/>
        </xdr:cNvSpPr>
      </xdr:nvSpPr>
      <xdr:spPr>
        <a:xfrm>
          <a:off x="11001375" y="109156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10</xdr:col>
      <xdr:colOff>190500</xdr:colOff>
      <xdr:row>34</xdr:row>
      <xdr:rowOff>0</xdr:rowOff>
    </xdr:to>
    <xdr:grpSp>
      <xdr:nvGrpSpPr>
        <xdr:cNvPr id="166" name="Group 209"/>
        <xdr:cNvGrpSpPr>
          <a:grpSpLocks noChangeAspect="1"/>
        </xdr:cNvGrpSpPr>
      </xdr:nvGrpSpPr>
      <xdr:grpSpPr>
        <a:xfrm>
          <a:off x="2762250" y="9991725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67" name="Polygon 210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Polygon 211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0</xdr:row>
      <xdr:rowOff>257175</xdr:rowOff>
    </xdr:from>
    <xdr:to>
      <xdr:col>11</xdr:col>
      <xdr:colOff>142875</xdr:colOff>
      <xdr:row>2</xdr:row>
      <xdr:rowOff>133350</xdr:rowOff>
    </xdr:to>
    <xdr:grpSp>
      <xdr:nvGrpSpPr>
        <xdr:cNvPr id="169" name="Group 242"/>
        <xdr:cNvGrpSpPr>
          <a:grpSpLocks/>
        </xdr:cNvGrpSpPr>
      </xdr:nvGrpSpPr>
      <xdr:grpSpPr>
        <a:xfrm>
          <a:off x="2914650" y="257175"/>
          <a:ext cx="476250" cy="485775"/>
          <a:chOff x="452" y="30"/>
          <a:chExt cx="50" cy="51"/>
        </a:xfrm>
        <a:solidFill>
          <a:srgbClr val="FFFFFF"/>
        </a:solidFill>
      </xdr:grpSpPr>
      <xdr:sp>
        <xdr:nvSpPr>
          <xdr:cNvPr id="170" name="Rectangle 231"/>
          <xdr:cNvSpPr>
            <a:spLocks/>
          </xdr:cNvSpPr>
        </xdr:nvSpPr>
        <xdr:spPr>
          <a:xfrm rot="507268" flipH="1">
            <a:off x="453" y="53"/>
            <a:ext cx="2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234"/>
          <xdr:cNvSpPr>
            <a:spLocks/>
          </xdr:cNvSpPr>
        </xdr:nvSpPr>
        <xdr:spPr>
          <a:xfrm rot="507268" flipH="1">
            <a:off x="482" y="59"/>
            <a:ext cx="20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35"/>
          <xdr:cNvSpPr>
            <a:spLocks/>
          </xdr:cNvSpPr>
        </xdr:nvSpPr>
        <xdr:spPr>
          <a:xfrm flipH="1">
            <a:off x="452" y="30"/>
            <a:ext cx="5" cy="37"/>
          </a:xfrm>
          <a:prstGeom prst="line">
            <a:avLst/>
          </a:prstGeom>
          <a:noFill/>
          <a:ln w="381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28575</xdr:colOff>
      <xdr:row>1</xdr:row>
      <xdr:rowOff>200025</xdr:rowOff>
    </xdr:from>
    <xdr:to>
      <xdr:col>58</xdr:col>
      <xdr:colOff>47625</xdr:colOff>
      <xdr:row>3</xdr:row>
      <xdr:rowOff>209550</xdr:rowOff>
    </xdr:to>
    <xdr:grpSp>
      <xdr:nvGrpSpPr>
        <xdr:cNvPr id="173" name="Group 240"/>
        <xdr:cNvGrpSpPr>
          <a:grpSpLocks/>
        </xdr:cNvGrpSpPr>
      </xdr:nvGrpSpPr>
      <xdr:grpSpPr>
        <a:xfrm>
          <a:off x="10953750" y="504825"/>
          <a:ext cx="6219825" cy="619125"/>
          <a:chOff x="1150" y="30"/>
          <a:chExt cx="653" cy="65"/>
        </a:xfrm>
        <a:solidFill>
          <a:srgbClr val="FFFFFF"/>
        </a:solidFill>
      </xdr:grpSpPr>
      <xdr:sp>
        <xdr:nvSpPr>
          <xdr:cNvPr id="174" name="Rectangle 213"/>
          <xdr:cNvSpPr>
            <a:spLocks/>
          </xdr:cNvSpPr>
        </xdr:nvSpPr>
        <xdr:spPr>
          <a:xfrm>
            <a:off x="1150" y="77"/>
            <a:ext cx="653" cy="16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5" name="Group 214"/>
          <xdr:cNvGrpSpPr>
            <a:grpSpLocks/>
          </xdr:cNvGrpSpPr>
        </xdr:nvGrpSpPr>
        <xdr:grpSpPr>
          <a:xfrm>
            <a:off x="1646" y="30"/>
            <a:ext cx="148" cy="65"/>
            <a:chOff x="1518" y="30"/>
            <a:chExt cx="148" cy="65"/>
          </a:xfrm>
          <a:solidFill>
            <a:srgbClr val="FFFFFF"/>
          </a:solidFill>
        </xdr:grpSpPr>
        <xdr:sp>
          <xdr:nvSpPr>
            <xdr:cNvPr id="176" name="Rectangle 215"/>
            <xdr:cNvSpPr>
              <a:spLocks/>
            </xdr:cNvSpPr>
          </xdr:nvSpPr>
          <xdr:spPr>
            <a:xfrm>
              <a:off x="1541" y="75"/>
              <a:ext cx="21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Rectangle 216"/>
            <xdr:cNvSpPr>
              <a:spLocks/>
            </xdr:cNvSpPr>
          </xdr:nvSpPr>
          <xdr:spPr>
            <a:xfrm>
              <a:off x="1518" y="75"/>
              <a:ext cx="21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Rectangle 217"/>
            <xdr:cNvSpPr>
              <a:spLocks/>
            </xdr:cNvSpPr>
          </xdr:nvSpPr>
          <xdr:spPr>
            <a:xfrm>
              <a:off x="1646" y="75"/>
              <a:ext cx="20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Rectangle 218"/>
            <xdr:cNvSpPr>
              <a:spLocks/>
            </xdr:cNvSpPr>
          </xdr:nvSpPr>
          <xdr:spPr>
            <a:xfrm>
              <a:off x="1623" y="75"/>
              <a:ext cx="20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Line 219"/>
            <xdr:cNvSpPr>
              <a:spLocks/>
            </xdr:cNvSpPr>
          </xdr:nvSpPr>
          <xdr:spPr>
            <a:xfrm flipH="1" flipV="1">
              <a:off x="1636" y="30"/>
              <a:ext cx="9" cy="46"/>
            </a:xfrm>
            <a:prstGeom prst="line">
              <a:avLst/>
            </a:prstGeom>
            <a:noFill/>
            <a:ln w="38100" cmpd="sng">
              <a:solidFill>
                <a:srgbClr val="3366FF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123825</xdr:colOff>
      <xdr:row>7</xdr:row>
      <xdr:rowOff>47625</xdr:rowOff>
    </xdr:from>
    <xdr:to>
      <xdr:col>36</xdr:col>
      <xdr:colOff>171450</xdr:colOff>
      <xdr:row>7</xdr:row>
      <xdr:rowOff>133350</xdr:rowOff>
    </xdr:to>
    <xdr:sp>
      <xdr:nvSpPr>
        <xdr:cNvPr id="181" name="Rectangle 223"/>
        <xdr:cNvSpPr>
          <a:spLocks/>
        </xdr:cNvSpPr>
      </xdr:nvSpPr>
      <xdr:spPr>
        <a:xfrm>
          <a:off x="10458450" y="2181225"/>
          <a:ext cx="3429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4</xdr:row>
      <xdr:rowOff>57150</xdr:rowOff>
    </xdr:from>
    <xdr:to>
      <xdr:col>35</xdr:col>
      <xdr:colOff>104775</xdr:colOff>
      <xdr:row>5</xdr:row>
      <xdr:rowOff>123825</xdr:rowOff>
    </xdr:to>
    <xdr:sp>
      <xdr:nvSpPr>
        <xdr:cNvPr id="182" name="Line 224"/>
        <xdr:cNvSpPr>
          <a:spLocks/>
        </xdr:cNvSpPr>
      </xdr:nvSpPr>
      <xdr:spPr>
        <a:xfrm flipH="1" flipV="1">
          <a:off x="7505700" y="1276350"/>
          <a:ext cx="2933700" cy="3714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4</xdr:row>
      <xdr:rowOff>57150</xdr:rowOff>
    </xdr:from>
    <xdr:to>
      <xdr:col>53</xdr:col>
      <xdr:colOff>238125</xdr:colOff>
      <xdr:row>4</xdr:row>
      <xdr:rowOff>247650</xdr:rowOff>
    </xdr:to>
    <xdr:sp>
      <xdr:nvSpPr>
        <xdr:cNvPr id="183" name="Rectangle 228"/>
        <xdr:cNvSpPr>
          <a:spLocks/>
        </xdr:cNvSpPr>
      </xdr:nvSpPr>
      <xdr:spPr>
        <a:xfrm rot="21258218">
          <a:off x="15687675" y="12763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4</xdr:row>
      <xdr:rowOff>38100</xdr:rowOff>
    </xdr:from>
    <xdr:to>
      <xdr:col>54</xdr:col>
      <xdr:colOff>171450</xdr:colOff>
      <xdr:row>4</xdr:row>
      <xdr:rowOff>228600</xdr:rowOff>
    </xdr:to>
    <xdr:sp>
      <xdr:nvSpPr>
        <xdr:cNvPr id="184" name="Rectangle 229"/>
        <xdr:cNvSpPr>
          <a:spLocks/>
        </xdr:cNvSpPr>
      </xdr:nvSpPr>
      <xdr:spPr>
        <a:xfrm rot="21258218">
          <a:off x="15916275" y="12573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3</xdr:row>
      <xdr:rowOff>142875</xdr:rowOff>
    </xdr:from>
    <xdr:to>
      <xdr:col>37</xdr:col>
      <xdr:colOff>38100</xdr:colOff>
      <xdr:row>5</xdr:row>
      <xdr:rowOff>114300</xdr:rowOff>
    </xdr:to>
    <xdr:sp>
      <xdr:nvSpPr>
        <xdr:cNvPr id="185" name="Line 232"/>
        <xdr:cNvSpPr>
          <a:spLocks/>
        </xdr:cNvSpPr>
      </xdr:nvSpPr>
      <xdr:spPr>
        <a:xfrm>
          <a:off x="10925175" y="1057275"/>
          <a:ext cx="38100" cy="5810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28575</xdr:rowOff>
    </xdr:from>
    <xdr:to>
      <xdr:col>37</xdr:col>
      <xdr:colOff>9525</xdr:colOff>
      <xdr:row>3</xdr:row>
      <xdr:rowOff>66675</xdr:rowOff>
    </xdr:to>
    <xdr:sp>
      <xdr:nvSpPr>
        <xdr:cNvPr id="186" name="Line 233"/>
        <xdr:cNvSpPr>
          <a:spLocks/>
        </xdr:cNvSpPr>
      </xdr:nvSpPr>
      <xdr:spPr>
        <a:xfrm flipH="1" flipV="1">
          <a:off x="10925175" y="333375"/>
          <a:ext cx="9525" cy="6477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142875</xdr:colOff>
      <xdr:row>4</xdr:row>
      <xdr:rowOff>19050</xdr:rowOff>
    </xdr:from>
    <xdr:to>
      <xdr:col>25</xdr:col>
      <xdr:colOff>38100</xdr:colOff>
      <xdr:row>4</xdr:row>
      <xdr:rowOff>228600</xdr:rowOff>
    </xdr:to>
    <xdr:sp>
      <xdr:nvSpPr>
        <xdr:cNvPr id="187" name="Rectangle 236"/>
        <xdr:cNvSpPr>
          <a:spLocks/>
        </xdr:cNvSpPr>
      </xdr:nvSpPr>
      <xdr:spPr>
        <a:xfrm rot="507268" flipH="1">
          <a:off x="7229475" y="1238250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4</xdr:row>
      <xdr:rowOff>85725</xdr:rowOff>
    </xdr:from>
    <xdr:to>
      <xdr:col>25</xdr:col>
      <xdr:colOff>285750</xdr:colOff>
      <xdr:row>4</xdr:row>
      <xdr:rowOff>152400</xdr:rowOff>
    </xdr:to>
    <xdr:sp>
      <xdr:nvSpPr>
        <xdr:cNvPr id="188" name="Rectangle 237"/>
        <xdr:cNvSpPr>
          <a:spLocks/>
        </xdr:cNvSpPr>
      </xdr:nvSpPr>
      <xdr:spPr>
        <a:xfrm rot="487805">
          <a:off x="6962775" y="1304925"/>
          <a:ext cx="70485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16</xdr:col>
      <xdr:colOff>0</xdr:colOff>
      <xdr:row>10</xdr:row>
      <xdr:rowOff>161925</xdr:rowOff>
    </xdr:to>
    <xdr:grpSp>
      <xdr:nvGrpSpPr>
        <xdr:cNvPr id="189" name="Group 244"/>
        <xdr:cNvGrpSpPr>
          <a:grpSpLocks/>
        </xdr:cNvGrpSpPr>
      </xdr:nvGrpSpPr>
      <xdr:grpSpPr>
        <a:xfrm>
          <a:off x="295275" y="2600325"/>
          <a:ext cx="4429125" cy="609600"/>
          <a:chOff x="31" y="252"/>
          <a:chExt cx="465" cy="83"/>
        </a:xfrm>
        <a:solidFill>
          <a:srgbClr val="FFFFFF"/>
        </a:solidFill>
      </xdr:grpSpPr>
      <xdr:sp>
        <xdr:nvSpPr>
          <xdr:cNvPr id="190" name="Line 238"/>
          <xdr:cNvSpPr>
            <a:spLocks/>
          </xdr:cNvSpPr>
        </xdr:nvSpPr>
        <xdr:spPr>
          <a:xfrm flipH="1">
            <a:off x="465" y="252"/>
            <a:ext cx="31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39"/>
          <xdr:cNvSpPr>
            <a:spLocks/>
          </xdr:cNvSpPr>
        </xdr:nvSpPr>
        <xdr:spPr>
          <a:xfrm flipH="1">
            <a:off x="31" y="318"/>
            <a:ext cx="434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12</xdr:row>
      <xdr:rowOff>9525</xdr:rowOff>
    </xdr:from>
    <xdr:to>
      <xdr:col>5</xdr:col>
      <xdr:colOff>219075</xdr:colOff>
      <xdr:row>27</xdr:row>
      <xdr:rowOff>161925</xdr:rowOff>
    </xdr:to>
    <xdr:sp>
      <xdr:nvSpPr>
        <xdr:cNvPr id="192" name="Polygon 245"/>
        <xdr:cNvSpPr>
          <a:spLocks/>
        </xdr:cNvSpPr>
      </xdr:nvSpPr>
      <xdr:spPr>
        <a:xfrm>
          <a:off x="314325" y="3667125"/>
          <a:ext cx="1381125" cy="4581525"/>
        </a:xfrm>
        <a:custGeom>
          <a:pathLst>
            <a:path h="958" w="289">
              <a:moveTo>
                <a:pt x="49" y="0"/>
              </a:moveTo>
              <a:lnTo>
                <a:pt x="30" y="235"/>
              </a:lnTo>
              <a:lnTo>
                <a:pt x="16" y="443"/>
              </a:lnTo>
              <a:lnTo>
                <a:pt x="2" y="689"/>
              </a:lnTo>
              <a:lnTo>
                <a:pt x="0" y="957"/>
              </a:lnTo>
              <a:lnTo>
                <a:pt x="105" y="958"/>
              </a:lnTo>
              <a:lnTo>
                <a:pt x="128" y="918"/>
              </a:lnTo>
              <a:lnTo>
                <a:pt x="151" y="857"/>
              </a:lnTo>
              <a:lnTo>
                <a:pt x="182" y="748"/>
              </a:lnTo>
              <a:lnTo>
                <a:pt x="220" y="574"/>
              </a:lnTo>
              <a:lnTo>
                <a:pt x="259" y="331"/>
              </a:lnTo>
              <a:lnTo>
                <a:pt x="289" y="55"/>
              </a:lnTo>
              <a:lnTo>
                <a:pt x="49" y="0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152400</xdr:rowOff>
    </xdr:from>
    <xdr:to>
      <xdr:col>16</xdr:col>
      <xdr:colOff>0</xdr:colOff>
      <xdr:row>40</xdr:row>
      <xdr:rowOff>152400</xdr:rowOff>
    </xdr:to>
    <xdr:sp>
      <xdr:nvSpPr>
        <xdr:cNvPr id="193" name="AutoShape 254"/>
        <xdr:cNvSpPr>
          <a:spLocks/>
        </xdr:cNvSpPr>
      </xdr:nvSpPr>
      <xdr:spPr>
        <a:xfrm>
          <a:off x="4429125" y="9925050"/>
          <a:ext cx="295275" cy="2133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142875</xdr:rowOff>
    </xdr:from>
    <xdr:to>
      <xdr:col>15</xdr:col>
      <xdr:colOff>0</xdr:colOff>
      <xdr:row>33</xdr:row>
      <xdr:rowOff>142875</xdr:rowOff>
    </xdr:to>
    <xdr:sp>
      <xdr:nvSpPr>
        <xdr:cNvPr id="194" name="Line 255"/>
        <xdr:cNvSpPr>
          <a:spLocks/>
        </xdr:cNvSpPr>
      </xdr:nvSpPr>
      <xdr:spPr>
        <a:xfrm flipH="1">
          <a:off x="590550" y="99155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152400</xdr:rowOff>
    </xdr:from>
    <xdr:to>
      <xdr:col>15</xdr:col>
      <xdr:colOff>0</xdr:colOff>
      <xdr:row>40</xdr:row>
      <xdr:rowOff>152400</xdr:rowOff>
    </xdr:to>
    <xdr:sp>
      <xdr:nvSpPr>
        <xdr:cNvPr id="195" name="Line 256"/>
        <xdr:cNvSpPr>
          <a:spLocks/>
        </xdr:cNvSpPr>
      </xdr:nvSpPr>
      <xdr:spPr>
        <a:xfrm>
          <a:off x="590550" y="120586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171450</xdr:rowOff>
    </xdr:from>
    <xdr:to>
      <xdr:col>1</xdr:col>
      <xdr:colOff>133350</xdr:colOff>
      <xdr:row>9</xdr:row>
      <xdr:rowOff>295275</xdr:rowOff>
    </xdr:to>
    <xdr:sp>
      <xdr:nvSpPr>
        <xdr:cNvPr id="196" name="Oval 257"/>
        <xdr:cNvSpPr>
          <a:spLocks/>
        </xdr:cNvSpPr>
      </xdr:nvSpPr>
      <xdr:spPr>
        <a:xfrm>
          <a:off x="304800" y="29146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</xdr:row>
      <xdr:rowOff>95250</xdr:rowOff>
    </xdr:from>
    <xdr:to>
      <xdr:col>53</xdr:col>
      <xdr:colOff>257175</xdr:colOff>
      <xdr:row>4</xdr:row>
      <xdr:rowOff>142875</xdr:rowOff>
    </xdr:to>
    <xdr:sp>
      <xdr:nvSpPr>
        <xdr:cNvPr id="197" name="Line 258"/>
        <xdr:cNvSpPr>
          <a:spLocks/>
        </xdr:cNvSpPr>
      </xdr:nvSpPr>
      <xdr:spPr>
        <a:xfrm>
          <a:off x="15878175" y="1009650"/>
          <a:ext cx="28575" cy="3524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47625</xdr:colOff>
      <xdr:row>5</xdr:row>
      <xdr:rowOff>133350</xdr:rowOff>
    </xdr:from>
    <xdr:to>
      <xdr:col>41</xdr:col>
      <xdr:colOff>180975</xdr:colOff>
      <xdr:row>5</xdr:row>
      <xdr:rowOff>190500</xdr:rowOff>
    </xdr:to>
    <xdr:sp>
      <xdr:nvSpPr>
        <xdr:cNvPr id="198" name="Line 259"/>
        <xdr:cNvSpPr>
          <a:spLocks/>
        </xdr:cNvSpPr>
      </xdr:nvSpPr>
      <xdr:spPr>
        <a:xfrm>
          <a:off x="10972800" y="1657350"/>
          <a:ext cx="1314450" cy="571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5</xdr:row>
      <xdr:rowOff>104775</xdr:rowOff>
    </xdr:from>
    <xdr:to>
      <xdr:col>41</xdr:col>
      <xdr:colOff>66675</xdr:colOff>
      <xdr:row>6</xdr:row>
      <xdr:rowOff>9525</xdr:rowOff>
    </xdr:to>
    <xdr:sp>
      <xdr:nvSpPr>
        <xdr:cNvPr id="199" name="Rectangle 230"/>
        <xdr:cNvSpPr>
          <a:spLocks/>
        </xdr:cNvSpPr>
      </xdr:nvSpPr>
      <xdr:spPr>
        <a:xfrm rot="21258218">
          <a:off x="11982450" y="162877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3</xdr:row>
      <xdr:rowOff>200025</xdr:rowOff>
    </xdr:from>
    <xdr:to>
      <xdr:col>22</xdr:col>
      <xdr:colOff>200025</xdr:colOff>
      <xdr:row>4</xdr:row>
      <xdr:rowOff>104775</xdr:rowOff>
    </xdr:to>
    <xdr:sp>
      <xdr:nvSpPr>
        <xdr:cNvPr id="200" name="Rectangle 262"/>
        <xdr:cNvSpPr>
          <a:spLocks/>
        </xdr:cNvSpPr>
      </xdr:nvSpPr>
      <xdr:spPr>
        <a:xfrm rot="507268" flipH="1">
          <a:off x="6505575" y="1114425"/>
          <a:ext cx="190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95250</xdr:rowOff>
    </xdr:from>
    <xdr:to>
      <xdr:col>65</xdr:col>
      <xdr:colOff>285750</xdr:colOff>
      <xdr:row>37</xdr:row>
      <xdr:rowOff>0</xdr:rowOff>
    </xdr:to>
    <xdr:sp>
      <xdr:nvSpPr>
        <xdr:cNvPr id="201" name="Polygon 268"/>
        <xdr:cNvSpPr>
          <a:spLocks/>
        </xdr:cNvSpPr>
      </xdr:nvSpPr>
      <xdr:spPr>
        <a:xfrm>
          <a:off x="295275" y="9096375"/>
          <a:ext cx="19183350" cy="1895475"/>
        </a:xfrm>
        <a:custGeom>
          <a:pathLst>
            <a:path h="1857375" w="5572125">
              <a:moveTo>
                <a:pt x="0" y="1857375"/>
              </a:moveTo>
              <a:lnTo>
                <a:pt x="0" y="714375"/>
              </a:lnTo>
              <a:lnTo>
                <a:pt x="590550" y="381000"/>
              </a:lnTo>
              <a:lnTo>
                <a:pt x="1123950" y="152400"/>
              </a:lnTo>
              <a:lnTo>
                <a:pt x="1676400" y="28575"/>
              </a:lnTo>
              <a:lnTo>
                <a:pt x="2238375" y="0"/>
              </a:lnTo>
              <a:lnTo>
                <a:pt x="2790825" y="76200"/>
              </a:lnTo>
              <a:lnTo>
                <a:pt x="3343275" y="238125"/>
              </a:lnTo>
              <a:lnTo>
                <a:pt x="3905250" y="504825"/>
              </a:lnTo>
              <a:lnTo>
                <a:pt x="4476750" y="866775"/>
              </a:lnTo>
              <a:lnTo>
                <a:pt x="5010150" y="1285875"/>
              </a:lnTo>
              <a:lnTo>
                <a:pt x="5572125" y="1781175"/>
              </a:lnTo>
              <a:lnTo>
                <a:pt x="5572125" y="1857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65</xdr:col>
      <xdr:colOff>285750</xdr:colOff>
      <xdr:row>43</xdr:row>
      <xdr:rowOff>66675</xdr:rowOff>
    </xdr:to>
    <xdr:sp>
      <xdr:nvSpPr>
        <xdr:cNvPr id="202" name="Polygon 270"/>
        <xdr:cNvSpPr>
          <a:spLocks/>
        </xdr:cNvSpPr>
      </xdr:nvSpPr>
      <xdr:spPr>
        <a:xfrm flipV="1">
          <a:off x="295275" y="10991850"/>
          <a:ext cx="19183350" cy="1895475"/>
        </a:xfrm>
        <a:custGeom>
          <a:pathLst>
            <a:path h="1857375" w="5572125">
              <a:moveTo>
                <a:pt x="0" y="1857375"/>
              </a:moveTo>
              <a:lnTo>
                <a:pt x="0" y="714375"/>
              </a:lnTo>
              <a:lnTo>
                <a:pt x="590550" y="381000"/>
              </a:lnTo>
              <a:lnTo>
                <a:pt x="1123950" y="152400"/>
              </a:lnTo>
              <a:lnTo>
                <a:pt x="1676400" y="28575"/>
              </a:lnTo>
              <a:lnTo>
                <a:pt x="2238375" y="0"/>
              </a:lnTo>
              <a:lnTo>
                <a:pt x="2790825" y="76200"/>
              </a:lnTo>
              <a:lnTo>
                <a:pt x="3343275" y="238125"/>
              </a:lnTo>
              <a:lnTo>
                <a:pt x="3905250" y="504825"/>
              </a:lnTo>
              <a:lnTo>
                <a:pt x="4476750" y="866775"/>
              </a:lnTo>
              <a:lnTo>
                <a:pt x="5010150" y="1285875"/>
              </a:lnTo>
              <a:lnTo>
                <a:pt x="5572125" y="1781175"/>
              </a:lnTo>
              <a:lnTo>
                <a:pt x="5572125" y="1857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95250</xdr:rowOff>
    </xdr:from>
    <xdr:to>
      <xdr:col>65</xdr:col>
      <xdr:colOff>285750</xdr:colOff>
      <xdr:row>37</xdr:row>
      <xdr:rowOff>0</xdr:rowOff>
    </xdr:to>
    <xdr:sp>
      <xdr:nvSpPr>
        <xdr:cNvPr id="1" name="Polygon 597"/>
        <xdr:cNvSpPr>
          <a:spLocks/>
        </xdr:cNvSpPr>
      </xdr:nvSpPr>
      <xdr:spPr>
        <a:xfrm>
          <a:off x="295275" y="9096375"/>
          <a:ext cx="19183350" cy="1895475"/>
        </a:xfrm>
        <a:custGeom>
          <a:pathLst>
            <a:path h="1857375" w="5572125">
              <a:moveTo>
                <a:pt x="0" y="1857375"/>
              </a:moveTo>
              <a:lnTo>
                <a:pt x="0" y="714375"/>
              </a:lnTo>
              <a:lnTo>
                <a:pt x="590550" y="381000"/>
              </a:lnTo>
              <a:lnTo>
                <a:pt x="1123950" y="152400"/>
              </a:lnTo>
              <a:lnTo>
                <a:pt x="1676400" y="28575"/>
              </a:lnTo>
              <a:lnTo>
                <a:pt x="2238375" y="0"/>
              </a:lnTo>
              <a:lnTo>
                <a:pt x="2790825" y="76200"/>
              </a:lnTo>
              <a:lnTo>
                <a:pt x="3343275" y="238125"/>
              </a:lnTo>
              <a:lnTo>
                <a:pt x="3905250" y="504825"/>
              </a:lnTo>
              <a:lnTo>
                <a:pt x="4476750" y="866775"/>
              </a:lnTo>
              <a:lnTo>
                <a:pt x="5010150" y="1285875"/>
              </a:lnTo>
              <a:lnTo>
                <a:pt x="5572125" y="1781175"/>
              </a:lnTo>
              <a:lnTo>
                <a:pt x="5572125" y="1857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65</xdr:col>
      <xdr:colOff>285750</xdr:colOff>
      <xdr:row>43</xdr:row>
      <xdr:rowOff>66675</xdr:rowOff>
    </xdr:to>
    <xdr:sp>
      <xdr:nvSpPr>
        <xdr:cNvPr id="2" name="Polygon 598"/>
        <xdr:cNvSpPr>
          <a:spLocks/>
        </xdr:cNvSpPr>
      </xdr:nvSpPr>
      <xdr:spPr>
        <a:xfrm flipV="1">
          <a:off x="295275" y="10991850"/>
          <a:ext cx="19183350" cy="1895475"/>
        </a:xfrm>
        <a:custGeom>
          <a:pathLst>
            <a:path h="1857375" w="5572125">
              <a:moveTo>
                <a:pt x="0" y="1857375"/>
              </a:moveTo>
              <a:lnTo>
                <a:pt x="0" y="714375"/>
              </a:lnTo>
              <a:lnTo>
                <a:pt x="590550" y="381000"/>
              </a:lnTo>
              <a:lnTo>
                <a:pt x="1123950" y="152400"/>
              </a:lnTo>
              <a:lnTo>
                <a:pt x="1676400" y="28575"/>
              </a:lnTo>
              <a:lnTo>
                <a:pt x="2238375" y="0"/>
              </a:lnTo>
              <a:lnTo>
                <a:pt x="2790825" y="76200"/>
              </a:lnTo>
              <a:lnTo>
                <a:pt x="3343275" y="238125"/>
              </a:lnTo>
              <a:lnTo>
                <a:pt x="3905250" y="504825"/>
              </a:lnTo>
              <a:lnTo>
                <a:pt x="4476750" y="866775"/>
              </a:lnTo>
              <a:lnTo>
                <a:pt x="5010150" y="1285875"/>
              </a:lnTo>
              <a:lnTo>
                <a:pt x="5572125" y="1781175"/>
              </a:lnTo>
              <a:lnTo>
                <a:pt x="5572125" y="185737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</xdr:row>
      <xdr:rowOff>247650</xdr:rowOff>
    </xdr:from>
    <xdr:to>
      <xdr:col>66</xdr:col>
      <xdr:colOff>0</xdr:colOff>
      <xdr:row>15</xdr:row>
      <xdr:rowOff>76200</xdr:rowOff>
    </xdr:to>
    <xdr:sp>
      <xdr:nvSpPr>
        <xdr:cNvPr id="3" name="Polygon 591"/>
        <xdr:cNvSpPr>
          <a:spLocks/>
        </xdr:cNvSpPr>
      </xdr:nvSpPr>
      <xdr:spPr>
        <a:xfrm>
          <a:off x="314325" y="1466850"/>
          <a:ext cx="19173825" cy="3181350"/>
        </a:xfrm>
        <a:custGeom>
          <a:pathLst>
            <a:path h="358" w="488">
              <a:moveTo>
                <a:pt x="0" y="167"/>
              </a:moveTo>
              <a:lnTo>
                <a:pt x="0" y="239"/>
              </a:lnTo>
              <a:lnTo>
                <a:pt x="49" y="290"/>
              </a:lnTo>
              <a:lnTo>
                <a:pt x="98" y="324"/>
              </a:lnTo>
              <a:lnTo>
                <a:pt x="147" y="345"/>
              </a:lnTo>
              <a:lnTo>
                <a:pt x="195" y="357"/>
              </a:lnTo>
              <a:lnTo>
                <a:pt x="244" y="358"/>
              </a:lnTo>
              <a:lnTo>
                <a:pt x="293" y="351"/>
              </a:lnTo>
              <a:lnTo>
                <a:pt x="341" y="335"/>
              </a:lnTo>
              <a:lnTo>
                <a:pt x="390" y="310"/>
              </a:lnTo>
              <a:lnTo>
                <a:pt x="439" y="278"/>
              </a:lnTo>
              <a:lnTo>
                <a:pt x="488" y="237"/>
              </a:lnTo>
              <a:lnTo>
                <a:pt x="488" y="0"/>
              </a:lnTo>
              <a:lnTo>
                <a:pt x="0" y="167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7</xdr:row>
      <xdr:rowOff>114300</xdr:rowOff>
    </xdr:from>
    <xdr:to>
      <xdr:col>33</xdr:col>
      <xdr:colOff>114300</xdr:colOff>
      <xdr:row>15</xdr:row>
      <xdr:rowOff>76200</xdr:rowOff>
    </xdr:to>
    <xdr:sp>
      <xdr:nvSpPr>
        <xdr:cNvPr id="4" name="Polygon 592"/>
        <xdr:cNvSpPr>
          <a:spLocks/>
        </xdr:cNvSpPr>
      </xdr:nvSpPr>
      <xdr:spPr>
        <a:xfrm>
          <a:off x="8086725" y="2247900"/>
          <a:ext cx="1771650" cy="2400300"/>
        </a:xfrm>
        <a:custGeom>
          <a:pathLst>
            <a:path h="252" w="186">
              <a:moveTo>
                <a:pt x="185" y="0"/>
              </a:moveTo>
              <a:lnTo>
                <a:pt x="186" y="252"/>
              </a:lnTo>
              <a:lnTo>
                <a:pt x="95" y="252"/>
              </a:lnTo>
              <a:lnTo>
                <a:pt x="0" y="250"/>
              </a:lnTo>
              <a:lnTo>
                <a:pt x="87" y="73"/>
              </a:lnTo>
              <a:lnTo>
                <a:pt x="131" y="71"/>
              </a:lnTo>
              <a:lnTo>
                <a:pt x="152" y="64"/>
              </a:lnTo>
              <a:lnTo>
                <a:pt x="163" y="49"/>
              </a:lnTo>
              <a:lnTo>
                <a:pt x="162" y="29"/>
              </a:lnTo>
              <a:lnTo>
                <a:pt x="152" y="18"/>
              </a:lnTo>
              <a:lnTo>
                <a:pt x="131" y="12"/>
              </a:lnTo>
              <a:lnTo>
                <a:pt x="131" y="3"/>
              </a:lnTo>
              <a:lnTo>
                <a:pt x="185" y="0"/>
              </a:lnTo>
              <a:close/>
            </a:path>
          </a:pathLst>
        </a:custGeom>
        <a:solidFill>
          <a:srgbClr val="CCFFCC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15</xdr:row>
      <xdr:rowOff>76200</xdr:rowOff>
    </xdr:from>
    <xdr:to>
      <xdr:col>33</xdr:col>
      <xdr:colOff>57150</xdr:colOff>
      <xdr:row>29</xdr:row>
      <xdr:rowOff>247650</xdr:rowOff>
    </xdr:to>
    <xdr:sp>
      <xdr:nvSpPr>
        <xdr:cNvPr id="5" name="Polygon 593"/>
        <xdr:cNvSpPr>
          <a:spLocks/>
        </xdr:cNvSpPr>
      </xdr:nvSpPr>
      <xdr:spPr>
        <a:xfrm>
          <a:off x="8258175" y="4648200"/>
          <a:ext cx="1543050" cy="4295775"/>
        </a:xfrm>
        <a:custGeom>
          <a:pathLst>
            <a:path h="451" w="162">
              <a:moveTo>
                <a:pt x="162" y="0"/>
              </a:moveTo>
              <a:lnTo>
                <a:pt x="138" y="442"/>
              </a:lnTo>
              <a:lnTo>
                <a:pt x="63" y="451"/>
              </a:lnTo>
              <a:lnTo>
                <a:pt x="66" y="432"/>
              </a:lnTo>
              <a:lnTo>
                <a:pt x="4" y="444"/>
              </a:lnTo>
              <a:lnTo>
                <a:pt x="0" y="0"/>
              </a:lnTo>
              <a:lnTo>
                <a:pt x="162" y="0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0</xdr:colOff>
      <xdr:row>4</xdr:row>
      <xdr:rowOff>247650</xdr:rowOff>
    </xdr:from>
    <xdr:to>
      <xdr:col>66</xdr:col>
      <xdr:colOff>152400</xdr:colOff>
      <xdr:row>11</xdr:row>
      <xdr:rowOff>209550</xdr:rowOff>
    </xdr:to>
    <xdr:sp>
      <xdr:nvSpPr>
        <xdr:cNvPr id="6" name="Polygon 594"/>
        <xdr:cNvSpPr>
          <a:spLocks/>
        </xdr:cNvSpPr>
      </xdr:nvSpPr>
      <xdr:spPr>
        <a:xfrm>
          <a:off x="19488150" y="1466850"/>
          <a:ext cx="152400" cy="2095500"/>
        </a:xfrm>
        <a:custGeom>
          <a:pathLst>
            <a:path h="218" w="30">
              <a:moveTo>
                <a:pt x="0" y="0"/>
              </a:moveTo>
              <a:lnTo>
                <a:pt x="14" y="0"/>
              </a:lnTo>
              <a:lnTo>
                <a:pt x="24" y="7"/>
              </a:lnTo>
              <a:lnTo>
                <a:pt x="30" y="19"/>
              </a:lnTo>
              <a:lnTo>
                <a:pt x="30" y="193"/>
              </a:lnTo>
              <a:lnTo>
                <a:pt x="25" y="204"/>
              </a:lnTo>
              <a:lnTo>
                <a:pt x="19" y="210"/>
              </a:lnTo>
              <a:lnTo>
                <a:pt x="0" y="218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247650</xdr:colOff>
      <xdr:row>9</xdr:row>
      <xdr:rowOff>171450</xdr:rowOff>
    </xdr:from>
    <xdr:to>
      <xdr:col>33</xdr:col>
      <xdr:colOff>57150</xdr:colOff>
      <xdr:row>15</xdr:row>
      <xdr:rowOff>95250</xdr:rowOff>
    </xdr:to>
    <xdr:sp>
      <xdr:nvSpPr>
        <xdr:cNvPr id="7" name="Polygon 595"/>
        <xdr:cNvSpPr>
          <a:spLocks/>
        </xdr:cNvSpPr>
      </xdr:nvSpPr>
      <xdr:spPr>
        <a:xfrm>
          <a:off x="8220075" y="2914650"/>
          <a:ext cx="1581150" cy="1752600"/>
        </a:xfrm>
        <a:custGeom>
          <a:pathLst>
            <a:path h="180" w="166">
              <a:moveTo>
                <a:pt x="0" y="176"/>
              </a:moveTo>
              <a:lnTo>
                <a:pt x="166" y="180"/>
              </a:lnTo>
              <a:lnTo>
                <a:pt x="166" y="1"/>
              </a:lnTo>
              <a:lnTo>
                <a:pt x="85" y="0"/>
              </a:lnTo>
              <a:lnTo>
                <a:pt x="0" y="176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12</xdr:row>
      <xdr:rowOff>9525</xdr:rowOff>
    </xdr:from>
    <xdr:to>
      <xdr:col>5</xdr:col>
      <xdr:colOff>219075</xdr:colOff>
      <xdr:row>27</xdr:row>
      <xdr:rowOff>161925</xdr:rowOff>
    </xdr:to>
    <xdr:sp>
      <xdr:nvSpPr>
        <xdr:cNvPr id="8" name="Polygon 596"/>
        <xdr:cNvSpPr>
          <a:spLocks/>
        </xdr:cNvSpPr>
      </xdr:nvSpPr>
      <xdr:spPr>
        <a:xfrm>
          <a:off x="314325" y="3667125"/>
          <a:ext cx="1381125" cy="4581525"/>
        </a:xfrm>
        <a:custGeom>
          <a:pathLst>
            <a:path h="958" w="289">
              <a:moveTo>
                <a:pt x="49" y="0"/>
              </a:moveTo>
              <a:lnTo>
                <a:pt x="30" y="235"/>
              </a:lnTo>
              <a:lnTo>
                <a:pt x="16" y="443"/>
              </a:lnTo>
              <a:lnTo>
                <a:pt x="2" y="689"/>
              </a:lnTo>
              <a:lnTo>
                <a:pt x="0" y="957"/>
              </a:lnTo>
              <a:lnTo>
                <a:pt x="105" y="958"/>
              </a:lnTo>
              <a:lnTo>
                <a:pt x="128" y="918"/>
              </a:lnTo>
              <a:lnTo>
                <a:pt x="151" y="857"/>
              </a:lnTo>
              <a:lnTo>
                <a:pt x="182" y="748"/>
              </a:lnTo>
              <a:lnTo>
                <a:pt x="220" y="574"/>
              </a:lnTo>
              <a:lnTo>
                <a:pt x="259" y="331"/>
              </a:lnTo>
              <a:lnTo>
                <a:pt x="289" y="55"/>
              </a:lnTo>
              <a:lnTo>
                <a:pt x="49" y="0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123825</xdr:colOff>
      <xdr:row>36</xdr:row>
      <xdr:rowOff>171450</xdr:rowOff>
    </xdr:from>
    <xdr:to>
      <xdr:col>34</xdr:col>
      <xdr:colOff>28575</xdr:colOff>
      <xdr:row>37</xdr:row>
      <xdr:rowOff>133350</xdr:rowOff>
    </xdr:to>
    <xdr:sp>
      <xdr:nvSpPr>
        <xdr:cNvPr id="9" name="Rectangle 347"/>
        <xdr:cNvSpPr>
          <a:spLocks/>
        </xdr:cNvSpPr>
      </xdr:nvSpPr>
      <xdr:spPr>
        <a:xfrm>
          <a:off x="8096250" y="10858500"/>
          <a:ext cx="1971675" cy="266700"/>
        </a:xfrm>
        <a:prstGeom prst="rect">
          <a:avLst/>
        </a:prstGeom>
        <a:solidFill>
          <a:srgbClr val="CCFFCC">
            <a:alpha val="8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31</xdr:row>
      <xdr:rowOff>9525</xdr:rowOff>
    </xdr:from>
    <xdr:to>
      <xdr:col>29</xdr:col>
      <xdr:colOff>152400</xdr:colOff>
      <xdr:row>42</xdr:row>
      <xdr:rowOff>276225</xdr:rowOff>
    </xdr:to>
    <xdr:sp>
      <xdr:nvSpPr>
        <xdr:cNvPr id="10" name="Rectangle 537"/>
        <xdr:cNvSpPr>
          <a:spLocks/>
        </xdr:cNvSpPr>
      </xdr:nvSpPr>
      <xdr:spPr>
        <a:xfrm>
          <a:off x="8382000" y="9172575"/>
          <a:ext cx="333375" cy="3619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114300</xdr:colOff>
      <xdr:row>31</xdr:row>
      <xdr:rowOff>19050</xdr:rowOff>
    </xdr:from>
    <xdr:to>
      <xdr:col>24</xdr:col>
      <xdr:colOff>152400</xdr:colOff>
      <xdr:row>42</xdr:row>
      <xdr:rowOff>285750</xdr:rowOff>
    </xdr:to>
    <xdr:sp>
      <xdr:nvSpPr>
        <xdr:cNvPr id="11" name="Rectangle 538"/>
        <xdr:cNvSpPr>
          <a:spLocks/>
        </xdr:cNvSpPr>
      </xdr:nvSpPr>
      <xdr:spPr>
        <a:xfrm>
          <a:off x="6905625" y="9182100"/>
          <a:ext cx="333375" cy="3619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33</xdr:row>
      <xdr:rowOff>0</xdr:rowOff>
    </xdr:from>
    <xdr:to>
      <xdr:col>31</xdr:col>
      <xdr:colOff>209550</xdr:colOff>
      <xdr:row>41</xdr:row>
      <xdr:rowOff>0</xdr:rowOff>
    </xdr:to>
    <xdr:sp>
      <xdr:nvSpPr>
        <xdr:cNvPr id="12" name="Rectangle 346"/>
        <xdr:cNvSpPr>
          <a:spLocks/>
        </xdr:cNvSpPr>
      </xdr:nvSpPr>
      <xdr:spPr>
        <a:xfrm>
          <a:off x="6791325" y="9772650"/>
          <a:ext cx="2571750" cy="2438400"/>
        </a:xfrm>
        <a:prstGeom prst="roundRect">
          <a:avLst/>
        </a:prstGeom>
        <a:solidFill>
          <a:srgbClr val="99CCFF">
            <a:alpha val="3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0</xdr:colOff>
      <xdr:row>40</xdr:row>
      <xdr:rowOff>0</xdr:rowOff>
    </xdr:to>
    <xdr:sp>
      <xdr:nvSpPr>
        <xdr:cNvPr id="13" name="Rectangle 536"/>
        <xdr:cNvSpPr>
          <a:spLocks/>
        </xdr:cNvSpPr>
      </xdr:nvSpPr>
      <xdr:spPr>
        <a:xfrm>
          <a:off x="295275" y="10077450"/>
          <a:ext cx="4133850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34</xdr:row>
      <xdr:rowOff>161925</xdr:rowOff>
    </xdr:from>
    <xdr:to>
      <xdr:col>28</xdr:col>
      <xdr:colOff>47625</xdr:colOff>
      <xdr:row>38</xdr:row>
      <xdr:rowOff>180975</xdr:rowOff>
    </xdr:to>
    <xdr:grpSp>
      <xdr:nvGrpSpPr>
        <xdr:cNvPr id="14" name="Group 539"/>
        <xdr:cNvGrpSpPr>
          <a:grpSpLocks noChangeAspect="1"/>
        </xdr:cNvGrpSpPr>
      </xdr:nvGrpSpPr>
      <xdr:grpSpPr>
        <a:xfrm flipH="1" flipV="1">
          <a:off x="7267575" y="10239375"/>
          <a:ext cx="1047750" cy="1238250"/>
          <a:chOff x="1768" y="1262"/>
          <a:chExt cx="165" cy="203"/>
        </a:xfrm>
        <a:solidFill>
          <a:srgbClr val="FFFFFF"/>
        </a:solidFill>
      </xdr:grpSpPr>
      <xdr:sp>
        <xdr:nvSpPr>
          <xdr:cNvPr id="15" name="Oval 540"/>
          <xdr:cNvSpPr>
            <a:spLocks noChangeAspect="1"/>
          </xdr:cNvSpPr>
        </xdr:nvSpPr>
        <xdr:spPr>
          <a:xfrm flipH="1">
            <a:off x="1872" y="1262"/>
            <a:ext cx="22" cy="2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" name="Group 541"/>
          <xdr:cNvGrpSpPr>
            <a:grpSpLocks noChangeAspect="1"/>
          </xdr:cNvGrpSpPr>
        </xdr:nvGrpSpPr>
        <xdr:grpSpPr>
          <a:xfrm flipH="1">
            <a:off x="1768" y="1278"/>
            <a:ext cx="165" cy="187"/>
            <a:chOff x="1800" y="1300"/>
            <a:chExt cx="165" cy="187"/>
          </a:xfrm>
          <a:solidFill>
            <a:srgbClr val="FFFFFF"/>
          </a:solidFill>
        </xdr:grpSpPr>
        <xdr:sp>
          <xdr:nvSpPr>
            <xdr:cNvPr id="17" name="Rectangle 542"/>
            <xdr:cNvSpPr>
              <a:spLocks noChangeAspect="1"/>
            </xdr:cNvSpPr>
          </xdr:nvSpPr>
          <xdr:spPr>
            <a:xfrm>
              <a:off x="1820" y="1406"/>
              <a:ext cx="123" cy="65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8" name="Group 543"/>
            <xdr:cNvGrpSpPr>
              <a:grpSpLocks noChangeAspect="1"/>
            </xdr:cNvGrpSpPr>
          </xdr:nvGrpSpPr>
          <xdr:grpSpPr>
            <a:xfrm flipH="1">
              <a:off x="1800" y="1406"/>
              <a:ext cx="21" cy="65"/>
              <a:chOff x="2280" y="864"/>
              <a:chExt cx="30" cy="96"/>
            </a:xfrm>
            <a:solidFill>
              <a:srgbClr val="FFFFFF"/>
            </a:solidFill>
          </xdr:grpSpPr>
          <xdr:sp>
            <xdr:nvSpPr>
              <xdr:cNvPr id="19" name="Line 544"/>
              <xdr:cNvSpPr>
                <a:spLocks noChangeAspect="1"/>
              </xdr:cNvSpPr>
            </xdr:nvSpPr>
            <xdr:spPr>
              <a:xfrm>
                <a:off x="2280" y="864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Line 545"/>
              <xdr:cNvSpPr>
                <a:spLocks noChangeAspect="1"/>
              </xdr:cNvSpPr>
            </xdr:nvSpPr>
            <xdr:spPr>
              <a:xfrm>
                <a:off x="2310" y="864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546"/>
              <xdr:cNvSpPr>
                <a:spLocks noChangeAspect="1"/>
              </xdr:cNvSpPr>
            </xdr:nvSpPr>
            <xdr:spPr>
              <a:xfrm>
                <a:off x="2280" y="960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2" name="Group 547"/>
            <xdr:cNvGrpSpPr>
              <a:grpSpLocks noChangeAspect="1"/>
            </xdr:cNvGrpSpPr>
          </xdr:nvGrpSpPr>
          <xdr:grpSpPr>
            <a:xfrm>
              <a:off x="1944" y="1406"/>
              <a:ext cx="21" cy="65"/>
              <a:chOff x="2280" y="864"/>
              <a:chExt cx="30" cy="96"/>
            </a:xfrm>
            <a:solidFill>
              <a:srgbClr val="FFFFFF"/>
            </a:solidFill>
          </xdr:grpSpPr>
          <xdr:sp>
            <xdr:nvSpPr>
              <xdr:cNvPr id="23" name="Line 548"/>
              <xdr:cNvSpPr>
                <a:spLocks noChangeAspect="1"/>
              </xdr:cNvSpPr>
            </xdr:nvSpPr>
            <xdr:spPr>
              <a:xfrm>
                <a:off x="2280" y="864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549"/>
              <xdr:cNvSpPr>
                <a:spLocks noChangeAspect="1"/>
              </xdr:cNvSpPr>
            </xdr:nvSpPr>
            <xdr:spPr>
              <a:xfrm>
                <a:off x="2310" y="864"/>
                <a:ext cx="0" cy="9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550"/>
              <xdr:cNvSpPr>
                <a:spLocks noChangeAspect="1"/>
              </xdr:cNvSpPr>
            </xdr:nvSpPr>
            <xdr:spPr>
              <a:xfrm>
                <a:off x="2280" y="960"/>
                <a:ext cx="3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6" name="Group 551"/>
            <xdr:cNvGrpSpPr>
              <a:grpSpLocks noChangeAspect="1"/>
            </xdr:cNvGrpSpPr>
          </xdr:nvGrpSpPr>
          <xdr:grpSpPr>
            <a:xfrm rot="10800000" flipV="1">
              <a:off x="1822" y="1300"/>
              <a:ext cx="60" cy="174"/>
              <a:chOff x="1346" y="2256"/>
              <a:chExt cx="60" cy="174"/>
            </a:xfrm>
            <a:solidFill>
              <a:srgbClr val="FFFFFF"/>
            </a:solidFill>
          </xdr:grpSpPr>
          <xdr:sp>
            <xdr:nvSpPr>
              <xdr:cNvPr id="27" name="Oval 552"/>
              <xdr:cNvSpPr>
                <a:spLocks noChangeAspect="1"/>
              </xdr:cNvSpPr>
            </xdr:nvSpPr>
            <xdr:spPr>
              <a:xfrm>
                <a:off x="1346" y="2364"/>
                <a:ext cx="60" cy="66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Polygon 553"/>
              <xdr:cNvSpPr>
                <a:spLocks noChangeAspect="1"/>
              </xdr:cNvSpPr>
            </xdr:nvSpPr>
            <xdr:spPr>
              <a:xfrm>
                <a:off x="1346" y="2256"/>
                <a:ext cx="60" cy="140"/>
              </a:xfrm>
              <a:custGeom>
                <a:pathLst>
                  <a:path h="140" w="60">
                    <a:moveTo>
                      <a:pt x="0" y="140"/>
                    </a:moveTo>
                    <a:lnTo>
                      <a:pt x="20" y="0"/>
                    </a:lnTo>
                    <a:lnTo>
                      <a:pt x="42" y="0"/>
                    </a:lnTo>
                    <a:lnTo>
                      <a:pt x="60" y="140"/>
                    </a:lnTo>
                  </a:path>
                </a:pathLst>
              </a:cu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9" name="Line 554"/>
            <xdr:cNvSpPr>
              <a:spLocks noChangeAspect="1"/>
            </xdr:cNvSpPr>
          </xdr:nvSpPr>
          <xdr:spPr>
            <a:xfrm>
              <a:off x="1851" y="1390"/>
              <a:ext cx="0" cy="9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555"/>
            <xdr:cNvSpPr>
              <a:spLocks noChangeAspect="1"/>
            </xdr:cNvSpPr>
          </xdr:nvSpPr>
          <xdr:spPr>
            <a:xfrm>
              <a:off x="1805" y="1439"/>
              <a:ext cx="9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Oval 556"/>
            <xdr:cNvSpPr>
              <a:spLocks noChangeAspect="1"/>
            </xdr:cNvSpPr>
          </xdr:nvSpPr>
          <xdr:spPr>
            <a:xfrm>
              <a:off x="1836" y="1423"/>
              <a:ext cx="30" cy="33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200025</xdr:colOff>
      <xdr:row>38</xdr:row>
      <xdr:rowOff>142875</xdr:rowOff>
    </xdr:from>
    <xdr:to>
      <xdr:col>29</xdr:col>
      <xdr:colOff>38100</xdr:colOff>
      <xdr:row>41</xdr:row>
      <xdr:rowOff>142875</xdr:rowOff>
    </xdr:to>
    <xdr:grpSp>
      <xdr:nvGrpSpPr>
        <xdr:cNvPr id="32" name="Group 557"/>
        <xdr:cNvGrpSpPr>
          <a:grpSpLocks/>
        </xdr:cNvGrpSpPr>
      </xdr:nvGrpSpPr>
      <xdr:grpSpPr>
        <a:xfrm>
          <a:off x="6991350" y="11439525"/>
          <a:ext cx="1609725" cy="914400"/>
          <a:chOff x="1732" y="1504"/>
          <a:chExt cx="326" cy="192"/>
        </a:xfrm>
        <a:solidFill>
          <a:srgbClr val="FFFFFF"/>
        </a:solidFill>
      </xdr:grpSpPr>
      <xdr:grpSp>
        <xdr:nvGrpSpPr>
          <xdr:cNvPr id="33" name="Group 558"/>
          <xdr:cNvGrpSpPr>
            <a:grpSpLocks/>
          </xdr:cNvGrpSpPr>
        </xdr:nvGrpSpPr>
        <xdr:grpSpPr>
          <a:xfrm rot="21600000" flipV="1">
            <a:off x="1744" y="1504"/>
            <a:ext cx="270" cy="192"/>
            <a:chOff x="449" y="246"/>
            <a:chExt cx="54" cy="36"/>
          </a:xfrm>
          <a:solidFill>
            <a:srgbClr val="FFFFFF"/>
          </a:solidFill>
        </xdr:grpSpPr>
        <xdr:sp>
          <xdr:nvSpPr>
            <xdr:cNvPr id="34" name="Rectangle 559"/>
            <xdr:cNvSpPr>
              <a:spLocks/>
            </xdr:cNvSpPr>
          </xdr:nvSpPr>
          <xdr:spPr>
            <a:xfrm flipH="1">
              <a:off x="455" y="252"/>
              <a:ext cx="48" cy="24"/>
            </a:xfrm>
            <a:prstGeom prst="rect">
              <a:avLst/>
            </a:prstGeom>
            <a:solidFill>
              <a:srgbClr val="FFFF0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560"/>
            <xdr:cNvSpPr>
              <a:spLocks/>
            </xdr:cNvSpPr>
          </xdr:nvSpPr>
          <xdr:spPr>
            <a:xfrm>
              <a:off x="467" y="246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561"/>
            <xdr:cNvSpPr>
              <a:spLocks/>
            </xdr:cNvSpPr>
          </xdr:nvSpPr>
          <xdr:spPr>
            <a:xfrm>
              <a:off x="449" y="264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" name="Group 562"/>
          <xdr:cNvGrpSpPr>
            <a:grpSpLocks/>
          </xdr:cNvGrpSpPr>
        </xdr:nvGrpSpPr>
        <xdr:grpSpPr>
          <a:xfrm>
            <a:off x="2016" y="1536"/>
            <a:ext cx="42" cy="128"/>
            <a:chOff x="2280" y="864"/>
            <a:chExt cx="30" cy="96"/>
          </a:xfrm>
          <a:solidFill>
            <a:srgbClr val="FFFFFF"/>
          </a:solidFill>
        </xdr:grpSpPr>
        <xdr:sp>
          <xdr:nvSpPr>
            <xdr:cNvPr id="38" name="Line 563"/>
            <xdr:cNvSpPr>
              <a:spLocks/>
            </xdr:cNvSpPr>
          </xdr:nvSpPr>
          <xdr:spPr>
            <a:xfrm>
              <a:off x="2280" y="864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564"/>
            <xdr:cNvSpPr>
              <a:spLocks/>
            </xdr:cNvSpPr>
          </xdr:nvSpPr>
          <xdr:spPr>
            <a:xfrm>
              <a:off x="2310" y="864"/>
              <a:ext cx="0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565"/>
            <xdr:cNvSpPr>
              <a:spLocks/>
            </xdr:cNvSpPr>
          </xdr:nvSpPr>
          <xdr:spPr>
            <a:xfrm>
              <a:off x="2280" y="960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566"/>
          <xdr:cNvGrpSpPr>
            <a:grpSpLocks/>
          </xdr:cNvGrpSpPr>
        </xdr:nvGrpSpPr>
        <xdr:grpSpPr>
          <a:xfrm rot="10800000" flipV="1">
            <a:off x="1732" y="1536"/>
            <a:ext cx="42" cy="128"/>
            <a:chOff x="2280" y="864"/>
            <a:chExt cx="30" cy="96"/>
          </a:xfrm>
          <a:solidFill>
            <a:srgbClr val="FFFFFF"/>
          </a:solidFill>
        </xdr:grpSpPr>
        <xdr:sp>
          <xdr:nvSpPr>
            <xdr:cNvPr id="42" name="Line 567"/>
            <xdr:cNvSpPr>
              <a:spLocks/>
            </xdr:cNvSpPr>
          </xdr:nvSpPr>
          <xdr:spPr>
            <a:xfrm>
              <a:off x="2280" y="864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568"/>
            <xdr:cNvSpPr>
              <a:spLocks/>
            </xdr:cNvSpPr>
          </xdr:nvSpPr>
          <xdr:spPr>
            <a:xfrm>
              <a:off x="2310" y="864"/>
              <a:ext cx="0" cy="9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569"/>
            <xdr:cNvSpPr>
              <a:spLocks/>
            </xdr:cNvSpPr>
          </xdr:nvSpPr>
          <xdr:spPr>
            <a:xfrm>
              <a:off x="2280" y="960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19050</xdr:colOff>
      <xdr:row>32</xdr:row>
      <xdr:rowOff>0</xdr:rowOff>
    </xdr:from>
    <xdr:to>
      <xdr:col>33</xdr:col>
      <xdr:colOff>47625</xdr:colOff>
      <xdr:row>41</xdr:row>
      <xdr:rowOff>295275</xdr:rowOff>
    </xdr:to>
    <xdr:grpSp>
      <xdr:nvGrpSpPr>
        <xdr:cNvPr id="45" name="Group 570"/>
        <xdr:cNvGrpSpPr>
          <a:grpSpLocks/>
        </xdr:cNvGrpSpPr>
      </xdr:nvGrpSpPr>
      <xdr:grpSpPr>
        <a:xfrm flipH="1">
          <a:off x="5629275" y="9467850"/>
          <a:ext cx="4162425" cy="3038475"/>
          <a:chOff x="2546" y="3138"/>
          <a:chExt cx="657" cy="475"/>
        </a:xfrm>
        <a:solidFill>
          <a:srgbClr val="FFFFFF"/>
        </a:solidFill>
      </xdr:grpSpPr>
      <xdr:sp>
        <xdr:nvSpPr>
          <xdr:cNvPr id="46" name="Oval 571"/>
          <xdr:cNvSpPr>
            <a:spLocks/>
          </xdr:cNvSpPr>
        </xdr:nvSpPr>
        <xdr:spPr>
          <a:xfrm rot="5400000">
            <a:off x="2657" y="3228"/>
            <a:ext cx="16" cy="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72"/>
          <xdr:cNvSpPr>
            <a:spLocks/>
          </xdr:cNvSpPr>
        </xdr:nvSpPr>
        <xdr:spPr>
          <a:xfrm rot="21600000" flipV="1">
            <a:off x="2909" y="3421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73"/>
          <xdr:cNvSpPr>
            <a:spLocks/>
          </xdr:cNvSpPr>
        </xdr:nvSpPr>
        <xdr:spPr>
          <a:xfrm rot="21600000" flipV="1">
            <a:off x="2819" y="3517"/>
            <a:ext cx="1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" name="Group 574"/>
          <xdr:cNvGrpSpPr>
            <a:grpSpLocks/>
          </xdr:cNvGrpSpPr>
        </xdr:nvGrpSpPr>
        <xdr:grpSpPr>
          <a:xfrm rot="5400000">
            <a:off x="2666" y="3194"/>
            <a:ext cx="252" cy="341"/>
            <a:chOff x="1198" y="1732"/>
            <a:chExt cx="280" cy="355"/>
          </a:xfrm>
          <a:solidFill>
            <a:srgbClr val="FFFFFF"/>
          </a:solidFill>
        </xdr:grpSpPr>
        <xdr:sp>
          <xdr:nvSpPr>
            <xdr:cNvPr id="50" name="Line 575"/>
            <xdr:cNvSpPr>
              <a:spLocks/>
            </xdr:cNvSpPr>
          </xdr:nvSpPr>
          <xdr:spPr>
            <a:xfrm rot="1102328" flipV="1">
              <a:off x="1248" y="1732"/>
              <a:ext cx="178" cy="3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576"/>
            <xdr:cNvSpPr>
              <a:spLocks/>
            </xdr:cNvSpPr>
          </xdr:nvSpPr>
          <xdr:spPr>
            <a:xfrm rot="1102328" flipV="1">
              <a:off x="1252" y="1783"/>
              <a:ext cx="226" cy="30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77"/>
            <xdr:cNvSpPr>
              <a:spLocks/>
            </xdr:cNvSpPr>
          </xdr:nvSpPr>
          <xdr:spPr>
            <a:xfrm rot="1102328" flipH="1" flipV="1">
              <a:off x="1198" y="2030"/>
              <a:ext cx="14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" name="Oval 578"/>
          <xdr:cNvSpPr>
            <a:spLocks/>
          </xdr:cNvSpPr>
        </xdr:nvSpPr>
        <xdr:spPr>
          <a:xfrm rot="10945605" flipV="1">
            <a:off x="2864" y="3475"/>
            <a:ext cx="87" cy="8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rc 579"/>
          <xdr:cNvSpPr>
            <a:spLocks/>
          </xdr:cNvSpPr>
        </xdr:nvSpPr>
        <xdr:spPr>
          <a:xfrm flipH="1">
            <a:off x="2546" y="3138"/>
            <a:ext cx="657" cy="380"/>
          </a:xfrm>
          <a:prstGeom prst="arc">
            <a:avLst>
              <a:gd name="adj1" fmla="val -44165759"/>
              <a:gd name="adj2" fmla="val 3231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152400</xdr:rowOff>
    </xdr:from>
    <xdr:to>
      <xdr:col>16</xdr:col>
      <xdr:colOff>0</xdr:colOff>
      <xdr:row>40</xdr:row>
      <xdr:rowOff>152400</xdr:rowOff>
    </xdr:to>
    <xdr:sp>
      <xdr:nvSpPr>
        <xdr:cNvPr id="55" name="AutoShape 582"/>
        <xdr:cNvSpPr>
          <a:spLocks/>
        </xdr:cNvSpPr>
      </xdr:nvSpPr>
      <xdr:spPr>
        <a:xfrm>
          <a:off x="4429125" y="9925050"/>
          <a:ext cx="295275" cy="2133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142875</xdr:rowOff>
    </xdr:from>
    <xdr:to>
      <xdr:col>15</xdr:col>
      <xdr:colOff>0</xdr:colOff>
      <xdr:row>33</xdr:row>
      <xdr:rowOff>142875</xdr:rowOff>
    </xdr:to>
    <xdr:sp>
      <xdr:nvSpPr>
        <xdr:cNvPr id="56" name="Line 583"/>
        <xdr:cNvSpPr>
          <a:spLocks/>
        </xdr:cNvSpPr>
      </xdr:nvSpPr>
      <xdr:spPr>
        <a:xfrm flipH="1">
          <a:off x="590550" y="991552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152400</xdr:rowOff>
    </xdr:from>
    <xdr:to>
      <xdr:col>15</xdr:col>
      <xdr:colOff>0</xdr:colOff>
      <xdr:row>40</xdr:row>
      <xdr:rowOff>152400</xdr:rowOff>
    </xdr:to>
    <xdr:sp>
      <xdr:nvSpPr>
        <xdr:cNvPr id="57" name="Line 584"/>
        <xdr:cNvSpPr>
          <a:spLocks/>
        </xdr:cNvSpPr>
      </xdr:nvSpPr>
      <xdr:spPr>
        <a:xfrm>
          <a:off x="590550" y="1205865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15</xdr:row>
      <xdr:rowOff>0</xdr:rowOff>
    </xdr:to>
    <xdr:sp>
      <xdr:nvSpPr>
        <xdr:cNvPr id="58" name="Line 26"/>
        <xdr:cNvSpPr>
          <a:spLocks/>
        </xdr:cNvSpPr>
      </xdr:nvSpPr>
      <xdr:spPr>
        <a:xfrm>
          <a:off x="1062990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0</xdr:rowOff>
    </xdr:from>
    <xdr:to>
      <xdr:col>31</xdr:col>
      <xdr:colOff>66675</xdr:colOff>
      <xdr:row>4</xdr:row>
      <xdr:rowOff>161925</xdr:rowOff>
    </xdr:to>
    <xdr:sp>
      <xdr:nvSpPr>
        <xdr:cNvPr id="59" name="Rectangle 217"/>
        <xdr:cNvSpPr>
          <a:spLocks/>
        </xdr:cNvSpPr>
      </xdr:nvSpPr>
      <xdr:spPr>
        <a:xfrm rot="600000">
          <a:off x="1647825" y="1219200"/>
          <a:ext cx="7572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142875</xdr:colOff>
      <xdr:row>4</xdr:row>
      <xdr:rowOff>161925</xdr:rowOff>
    </xdr:from>
    <xdr:to>
      <xdr:col>37</xdr:col>
      <xdr:colOff>142875</xdr:colOff>
      <xdr:row>6</xdr:row>
      <xdr:rowOff>171450</xdr:rowOff>
    </xdr:to>
    <xdr:sp>
      <xdr:nvSpPr>
        <xdr:cNvPr id="60" name="Line 259"/>
        <xdr:cNvSpPr>
          <a:spLocks/>
        </xdr:cNvSpPr>
      </xdr:nvSpPr>
      <xdr:spPr>
        <a:xfrm>
          <a:off x="11068050" y="1381125"/>
          <a:ext cx="0" cy="6191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6</xdr:row>
      <xdr:rowOff>95250</xdr:rowOff>
    </xdr:from>
    <xdr:to>
      <xdr:col>37</xdr:col>
      <xdr:colOff>219075</xdr:colOff>
      <xdr:row>6</xdr:row>
      <xdr:rowOff>247650</xdr:rowOff>
    </xdr:to>
    <xdr:sp>
      <xdr:nvSpPr>
        <xdr:cNvPr id="61" name="Oval 267"/>
        <xdr:cNvSpPr>
          <a:spLocks/>
        </xdr:cNvSpPr>
      </xdr:nvSpPr>
      <xdr:spPr>
        <a:xfrm>
          <a:off x="10991850" y="19240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57150</xdr:colOff>
      <xdr:row>3</xdr:row>
      <xdr:rowOff>180975</xdr:rowOff>
    </xdr:from>
    <xdr:to>
      <xdr:col>63</xdr:col>
      <xdr:colOff>104775</xdr:colOff>
      <xdr:row>3</xdr:row>
      <xdr:rowOff>209550</xdr:rowOff>
    </xdr:to>
    <xdr:sp>
      <xdr:nvSpPr>
        <xdr:cNvPr id="62" name="Line 269"/>
        <xdr:cNvSpPr>
          <a:spLocks/>
        </xdr:cNvSpPr>
      </xdr:nvSpPr>
      <xdr:spPr>
        <a:xfrm rot="21463688" flipV="1">
          <a:off x="17773650" y="1095375"/>
          <a:ext cx="933450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38100</xdr:colOff>
      <xdr:row>3</xdr:row>
      <xdr:rowOff>95250</xdr:rowOff>
    </xdr:from>
    <xdr:to>
      <xdr:col>64</xdr:col>
      <xdr:colOff>285750</xdr:colOff>
      <xdr:row>3</xdr:row>
      <xdr:rowOff>219075</xdr:rowOff>
    </xdr:to>
    <xdr:sp>
      <xdr:nvSpPr>
        <xdr:cNvPr id="63" name="Oval 273"/>
        <xdr:cNvSpPr>
          <a:spLocks/>
        </xdr:cNvSpPr>
      </xdr:nvSpPr>
      <xdr:spPr>
        <a:xfrm rot="21463688">
          <a:off x="18640425" y="1009650"/>
          <a:ext cx="542925" cy="12382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4</xdr:row>
      <xdr:rowOff>152400</xdr:rowOff>
    </xdr:from>
    <xdr:to>
      <xdr:col>35</xdr:col>
      <xdr:colOff>95250</xdr:colOff>
      <xdr:row>4</xdr:row>
      <xdr:rowOff>285750</xdr:rowOff>
    </xdr:to>
    <xdr:sp>
      <xdr:nvSpPr>
        <xdr:cNvPr id="64" name="Oval 272"/>
        <xdr:cNvSpPr>
          <a:spLocks/>
        </xdr:cNvSpPr>
      </xdr:nvSpPr>
      <xdr:spPr>
        <a:xfrm rot="21463688">
          <a:off x="10267950" y="1371600"/>
          <a:ext cx="161925" cy="1333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</xdr:colOff>
      <xdr:row>4</xdr:row>
      <xdr:rowOff>0</xdr:rowOff>
    </xdr:from>
    <xdr:to>
      <xdr:col>60</xdr:col>
      <xdr:colOff>57150</xdr:colOff>
      <xdr:row>4</xdr:row>
      <xdr:rowOff>152400</xdr:rowOff>
    </xdr:to>
    <xdr:sp>
      <xdr:nvSpPr>
        <xdr:cNvPr id="65" name="Rectangle 266"/>
        <xdr:cNvSpPr>
          <a:spLocks/>
        </xdr:cNvSpPr>
      </xdr:nvSpPr>
      <xdr:spPr>
        <a:xfrm rot="21463688">
          <a:off x="10382250" y="1219200"/>
          <a:ext cx="7391400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19050</xdr:colOff>
      <xdr:row>2</xdr:row>
      <xdr:rowOff>76200</xdr:rowOff>
    </xdr:from>
    <xdr:to>
      <xdr:col>57</xdr:col>
      <xdr:colOff>104775</xdr:colOff>
      <xdr:row>3</xdr:row>
      <xdr:rowOff>190500</xdr:rowOff>
    </xdr:to>
    <xdr:sp>
      <xdr:nvSpPr>
        <xdr:cNvPr id="66" name="Line 317"/>
        <xdr:cNvSpPr>
          <a:spLocks/>
        </xdr:cNvSpPr>
      </xdr:nvSpPr>
      <xdr:spPr>
        <a:xfrm flipH="1" flipV="1">
          <a:off x="16849725" y="685800"/>
          <a:ext cx="85725" cy="4191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123825</xdr:colOff>
      <xdr:row>3</xdr:row>
      <xdr:rowOff>161925</xdr:rowOff>
    </xdr:from>
    <xdr:to>
      <xdr:col>58</xdr:col>
      <xdr:colOff>28575</xdr:colOff>
      <xdr:row>4</xdr:row>
      <xdr:rowOff>57150</xdr:rowOff>
    </xdr:to>
    <xdr:sp>
      <xdr:nvSpPr>
        <xdr:cNvPr id="67" name="Rectangle 311"/>
        <xdr:cNvSpPr>
          <a:spLocks/>
        </xdr:cNvSpPr>
      </xdr:nvSpPr>
      <xdr:spPr>
        <a:xfrm rot="21463688">
          <a:off x="16954500" y="107632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200025</xdr:colOff>
      <xdr:row>3</xdr:row>
      <xdr:rowOff>171450</xdr:rowOff>
    </xdr:from>
    <xdr:to>
      <xdr:col>57</xdr:col>
      <xdr:colOff>104775</xdr:colOff>
      <xdr:row>4</xdr:row>
      <xdr:rowOff>76200</xdr:rowOff>
    </xdr:to>
    <xdr:sp>
      <xdr:nvSpPr>
        <xdr:cNvPr id="68" name="Rectangle 312"/>
        <xdr:cNvSpPr>
          <a:spLocks/>
        </xdr:cNvSpPr>
      </xdr:nvSpPr>
      <xdr:spPr>
        <a:xfrm rot="21463688">
          <a:off x="16735425" y="108585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4</xdr:row>
      <xdr:rowOff>57150</xdr:rowOff>
    </xdr:from>
    <xdr:to>
      <xdr:col>41</xdr:col>
      <xdr:colOff>19050</xdr:colOff>
      <xdr:row>4</xdr:row>
      <xdr:rowOff>247650</xdr:rowOff>
    </xdr:to>
    <xdr:sp>
      <xdr:nvSpPr>
        <xdr:cNvPr id="69" name="Rectangle 313"/>
        <xdr:cNvSpPr>
          <a:spLocks/>
        </xdr:cNvSpPr>
      </xdr:nvSpPr>
      <xdr:spPr>
        <a:xfrm rot="21463688">
          <a:off x="11934825" y="12763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4</xdr:row>
      <xdr:rowOff>9525</xdr:rowOff>
    </xdr:from>
    <xdr:to>
      <xdr:col>40</xdr:col>
      <xdr:colOff>180975</xdr:colOff>
      <xdr:row>4</xdr:row>
      <xdr:rowOff>133350</xdr:rowOff>
    </xdr:to>
    <xdr:sp>
      <xdr:nvSpPr>
        <xdr:cNvPr id="70" name="Line 319"/>
        <xdr:cNvSpPr>
          <a:spLocks/>
        </xdr:cNvSpPr>
      </xdr:nvSpPr>
      <xdr:spPr>
        <a:xfrm flipV="1">
          <a:off x="11296650" y="1228725"/>
          <a:ext cx="695325" cy="1238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</xdr:row>
      <xdr:rowOff>219075</xdr:rowOff>
    </xdr:from>
    <xdr:to>
      <xdr:col>54</xdr:col>
      <xdr:colOff>9525</xdr:colOff>
      <xdr:row>5</xdr:row>
      <xdr:rowOff>180975</xdr:rowOff>
    </xdr:to>
    <xdr:sp>
      <xdr:nvSpPr>
        <xdr:cNvPr id="71" name="Line 177"/>
        <xdr:cNvSpPr>
          <a:spLocks/>
        </xdr:cNvSpPr>
      </xdr:nvSpPr>
      <xdr:spPr>
        <a:xfrm>
          <a:off x="15868650" y="1133475"/>
          <a:ext cx="85725" cy="5715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3</xdr:row>
      <xdr:rowOff>219075</xdr:rowOff>
    </xdr:from>
    <xdr:to>
      <xdr:col>53</xdr:col>
      <xdr:colOff>219075</xdr:colOff>
      <xdr:row>4</xdr:row>
      <xdr:rowOff>104775</xdr:rowOff>
    </xdr:to>
    <xdr:sp>
      <xdr:nvSpPr>
        <xdr:cNvPr id="72" name="Rectangle 310"/>
        <xdr:cNvSpPr>
          <a:spLocks/>
        </xdr:cNvSpPr>
      </xdr:nvSpPr>
      <xdr:spPr>
        <a:xfrm rot="21463688">
          <a:off x="15668625" y="1133475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</xdr:row>
      <xdr:rowOff>209550</xdr:rowOff>
    </xdr:from>
    <xdr:to>
      <xdr:col>54</xdr:col>
      <xdr:colOff>142875</xdr:colOff>
      <xdr:row>4</xdr:row>
      <xdr:rowOff>104775</xdr:rowOff>
    </xdr:to>
    <xdr:sp>
      <xdr:nvSpPr>
        <xdr:cNvPr id="73" name="Rectangle 310"/>
        <xdr:cNvSpPr>
          <a:spLocks/>
        </xdr:cNvSpPr>
      </xdr:nvSpPr>
      <xdr:spPr>
        <a:xfrm rot="21463688">
          <a:off x="15887700" y="112395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1</xdr:row>
      <xdr:rowOff>228600</xdr:rowOff>
    </xdr:from>
    <xdr:to>
      <xdr:col>35</xdr:col>
      <xdr:colOff>19050</xdr:colOff>
      <xdr:row>4</xdr:row>
      <xdr:rowOff>200025</xdr:rowOff>
    </xdr:to>
    <xdr:sp>
      <xdr:nvSpPr>
        <xdr:cNvPr id="74" name="Line 318"/>
        <xdr:cNvSpPr>
          <a:spLocks/>
        </xdr:cNvSpPr>
      </xdr:nvSpPr>
      <xdr:spPr>
        <a:xfrm rot="21463688" flipH="1">
          <a:off x="10315575" y="533400"/>
          <a:ext cx="38100" cy="88582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4</xdr:row>
      <xdr:rowOff>104775</xdr:rowOff>
    </xdr:from>
    <xdr:to>
      <xdr:col>38</xdr:col>
      <xdr:colOff>57150</xdr:colOff>
      <xdr:row>5</xdr:row>
      <xdr:rowOff>0</xdr:rowOff>
    </xdr:to>
    <xdr:sp>
      <xdr:nvSpPr>
        <xdr:cNvPr id="75" name="Rectangle 312"/>
        <xdr:cNvSpPr>
          <a:spLocks/>
        </xdr:cNvSpPr>
      </xdr:nvSpPr>
      <xdr:spPr>
        <a:xfrm rot="21463688">
          <a:off x="11077575" y="1323975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190500</xdr:colOff>
      <xdr:row>2</xdr:row>
      <xdr:rowOff>28575</xdr:rowOff>
    </xdr:from>
    <xdr:to>
      <xdr:col>34</xdr:col>
      <xdr:colOff>76200</xdr:colOff>
      <xdr:row>14</xdr:row>
      <xdr:rowOff>266700</xdr:rowOff>
    </xdr:to>
    <xdr:sp>
      <xdr:nvSpPr>
        <xdr:cNvPr id="76" name="Rectangle 216"/>
        <xdr:cNvSpPr>
          <a:spLocks noChangeAspect="1"/>
        </xdr:cNvSpPr>
      </xdr:nvSpPr>
      <xdr:spPr>
        <a:xfrm>
          <a:off x="9934575" y="638175"/>
          <a:ext cx="180975" cy="389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180975</xdr:colOff>
      <xdr:row>3</xdr:row>
      <xdr:rowOff>190500</xdr:rowOff>
    </xdr:from>
    <xdr:to>
      <xdr:col>34</xdr:col>
      <xdr:colOff>95250</xdr:colOff>
      <xdr:row>7</xdr:row>
      <xdr:rowOff>9525</xdr:rowOff>
    </xdr:to>
    <xdr:sp>
      <xdr:nvSpPr>
        <xdr:cNvPr id="77" name="Polygon 218"/>
        <xdr:cNvSpPr>
          <a:spLocks noChangeAspect="1"/>
        </xdr:cNvSpPr>
      </xdr:nvSpPr>
      <xdr:spPr>
        <a:xfrm>
          <a:off x="8153400" y="1104900"/>
          <a:ext cx="1981200" cy="1038225"/>
        </a:xfrm>
        <a:custGeom>
          <a:pathLst>
            <a:path h="216" w="420">
              <a:moveTo>
                <a:pt x="24" y="168"/>
              </a:moveTo>
              <a:lnTo>
                <a:pt x="0" y="164"/>
              </a:lnTo>
              <a:lnTo>
                <a:pt x="8" y="92"/>
              </a:lnTo>
              <a:lnTo>
                <a:pt x="30" y="94"/>
              </a:lnTo>
              <a:lnTo>
                <a:pt x="290" y="24"/>
              </a:lnTo>
              <a:lnTo>
                <a:pt x="290" y="0"/>
              </a:lnTo>
              <a:lnTo>
                <a:pt x="420" y="2"/>
              </a:lnTo>
              <a:lnTo>
                <a:pt x="420" y="210"/>
              </a:lnTo>
              <a:lnTo>
                <a:pt x="328" y="210"/>
              </a:lnTo>
              <a:lnTo>
                <a:pt x="328" y="216"/>
              </a:lnTo>
              <a:lnTo>
                <a:pt x="288" y="216"/>
              </a:lnTo>
              <a:lnTo>
                <a:pt x="206" y="200"/>
              </a:lnTo>
              <a:lnTo>
                <a:pt x="216" y="160"/>
              </a:lnTo>
              <a:lnTo>
                <a:pt x="286" y="172"/>
              </a:lnTo>
              <a:lnTo>
                <a:pt x="286" y="178"/>
              </a:lnTo>
              <a:lnTo>
                <a:pt x="326" y="178"/>
              </a:lnTo>
              <a:lnTo>
                <a:pt x="326" y="46"/>
              </a:lnTo>
              <a:lnTo>
                <a:pt x="290" y="46"/>
              </a:lnTo>
              <a:lnTo>
                <a:pt x="28" y="118"/>
              </a:lnTo>
              <a:lnTo>
                <a:pt x="24" y="164"/>
              </a:lnTo>
              <a:lnTo>
                <a:pt x="24" y="166"/>
              </a:lnTo>
            </a:path>
          </a:pathLst>
        </a:cu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238125</xdr:rowOff>
    </xdr:from>
    <xdr:to>
      <xdr:col>20</xdr:col>
      <xdr:colOff>66675</xdr:colOff>
      <xdr:row>4</xdr:row>
      <xdr:rowOff>247650</xdr:rowOff>
    </xdr:to>
    <xdr:grpSp>
      <xdr:nvGrpSpPr>
        <xdr:cNvPr id="78" name="Group 282"/>
        <xdr:cNvGrpSpPr>
          <a:grpSpLocks/>
        </xdr:cNvGrpSpPr>
      </xdr:nvGrpSpPr>
      <xdr:grpSpPr>
        <a:xfrm>
          <a:off x="5057775" y="1152525"/>
          <a:ext cx="914400" cy="314325"/>
          <a:chOff x="712" y="155"/>
          <a:chExt cx="96" cy="33"/>
        </a:xfrm>
        <a:solidFill>
          <a:srgbClr val="FFFFFF"/>
        </a:solidFill>
      </xdr:grpSpPr>
      <xdr:sp>
        <xdr:nvSpPr>
          <xdr:cNvPr id="79" name="Rectangle 310"/>
          <xdr:cNvSpPr>
            <a:spLocks/>
          </xdr:cNvSpPr>
        </xdr:nvSpPr>
        <xdr:spPr>
          <a:xfrm rot="637318" flipH="1">
            <a:off x="788" y="168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19"/>
          <xdr:cNvSpPr>
            <a:spLocks/>
          </xdr:cNvSpPr>
        </xdr:nvSpPr>
        <xdr:spPr>
          <a:xfrm flipH="1" flipV="1">
            <a:off x="730" y="174"/>
            <a:ext cx="76" cy="12"/>
          </a:xfrm>
          <a:prstGeom prst="line">
            <a:avLst/>
          </a:prstGeom>
          <a:noFill/>
          <a:ln w="3810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10"/>
          <xdr:cNvSpPr>
            <a:spLocks/>
          </xdr:cNvSpPr>
        </xdr:nvSpPr>
        <xdr:spPr>
          <a:xfrm rot="637318" flipH="1">
            <a:off x="712" y="155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1</xdr:row>
      <xdr:rowOff>28575</xdr:rowOff>
    </xdr:from>
    <xdr:to>
      <xdr:col>10</xdr:col>
      <xdr:colOff>142875</xdr:colOff>
      <xdr:row>3</xdr:row>
      <xdr:rowOff>38100</xdr:rowOff>
    </xdr:to>
    <xdr:grpSp>
      <xdr:nvGrpSpPr>
        <xdr:cNvPr id="82" name="Group 281"/>
        <xdr:cNvGrpSpPr>
          <a:grpSpLocks/>
        </xdr:cNvGrpSpPr>
      </xdr:nvGrpSpPr>
      <xdr:grpSpPr>
        <a:xfrm>
          <a:off x="2381250" y="333375"/>
          <a:ext cx="714375" cy="619125"/>
          <a:chOff x="270" y="42"/>
          <a:chExt cx="75" cy="65"/>
        </a:xfrm>
        <a:solidFill>
          <a:srgbClr val="FFFFFF"/>
        </a:solidFill>
      </xdr:grpSpPr>
      <xdr:sp>
        <xdr:nvSpPr>
          <xdr:cNvPr id="83" name="Line 246"/>
          <xdr:cNvSpPr>
            <a:spLocks/>
          </xdr:cNvSpPr>
        </xdr:nvSpPr>
        <xdr:spPr>
          <a:xfrm flipV="1">
            <a:off x="270" y="42"/>
            <a:ext cx="9" cy="36"/>
          </a:xfrm>
          <a:prstGeom prst="line">
            <a:avLst/>
          </a:prstGeom>
          <a:noFill/>
          <a:ln w="381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21"/>
          <xdr:cNvSpPr>
            <a:spLocks/>
          </xdr:cNvSpPr>
        </xdr:nvSpPr>
        <xdr:spPr>
          <a:xfrm>
            <a:off x="287" y="77"/>
            <a:ext cx="54" cy="13"/>
          </a:xfrm>
          <a:prstGeom prst="line">
            <a:avLst/>
          </a:prstGeom>
          <a:noFill/>
          <a:ln w="3810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310"/>
          <xdr:cNvSpPr>
            <a:spLocks/>
          </xdr:cNvSpPr>
        </xdr:nvSpPr>
        <xdr:spPr>
          <a:xfrm rot="637318" flipH="1">
            <a:off x="271" y="76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310"/>
          <xdr:cNvSpPr>
            <a:spLocks/>
          </xdr:cNvSpPr>
        </xdr:nvSpPr>
        <xdr:spPr>
          <a:xfrm rot="637318" flipH="1">
            <a:off x="325" y="87"/>
            <a:ext cx="20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1</xdr:row>
      <xdr:rowOff>66675</xdr:rowOff>
    </xdr:from>
    <xdr:to>
      <xdr:col>57</xdr:col>
      <xdr:colOff>142875</xdr:colOff>
      <xdr:row>3</xdr:row>
      <xdr:rowOff>276225</xdr:rowOff>
    </xdr:to>
    <xdr:sp>
      <xdr:nvSpPr>
        <xdr:cNvPr id="87" name="Polygon 258"/>
        <xdr:cNvSpPr>
          <a:spLocks/>
        </xdr:cNvSpPr>
      </xdr:nvSpPr>
      <xdr:spPr>
        <a:xfrm>
          <a:off x="10458450" y="371475"/>
          <a:ext cx="6515100" cy="819150"/>
        </a:xfrm>
        <a:custGeom>
          <a:pathLst>
            <a:path h="86" w="684">
              <a:moveTo>
                <a:pt x="3" y="66"/>
              </a:moveTo>
              <a:lnTo>
                <a:pt x="285" y="86"/>
              </a:lnTo>
              <a:lnTo>
                <a:pt x="551" y="75"/>
              </a:lnTo>
              <a:lnTo>
                <a:pt x="684" y="59"/>
              </a:lnTo>
              <a:lnTo>
                <a:pt x="668" y="1"/>
              </a:lnTo>
              <a:lnTo>
                <a:pt x="387" y="17"/>
              </a:lnTo>
              <a:lnTo>
                <a:pt x="390" y="0"/>
              </a:lnTo>
              <a:lnTo>
                <a:pt x="0" y="18"/>
              </a:lnTo>
              <a:lnTo>
                <a:pt x="3" y="66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219075</xdr:rowOff>
    </xdr:from>
    <xdr:to>
      <xdr:col>33</xdr:col>
      <xdr:colOff>133350</xdr:colOff>
      <xdr:row>3</xdr:row>
      <xdr:rowOff>152400</xdr:rowOff>
    </xdr:to>
    <xdr:sp>
      <xdr:nvSpPr>
        <xdr:cNvPr id="88" name="Polygon 280"/>
        <xdr:cNvSpPr>
          <a:spLocks/>
        </xdr:cNvSpPr>
      </xdr:nvSpPr>
      <xdr:spPr>
        <a:xfrm>
          <a:off x="2381250" y="219075"/>
          <a:ext cx="7496175" cy="847725"/>
        </a:xfrm>
        <a:custGeom>
          <a:pathLst>
            <a:path h="89" w="787">
              <a:moveTo>
                <a:pt x="0" y="33"/>
              </a:moveTo>
              <a:lnTo>
                <a:pt x="382" y="89"/>
              </a:lnTo>
              <a:lnTo>
                <a:pt x="786" y="89"/>
              </a:lnTo>
              <a:lnTo>
                <a:pt x="787" y="12"/>
              </a:lnTo>
              <a:lnTo>
                <a:pt x="516" y="16"/>
              </a:lnTo>
              <a:lnTo>
                <a:pt x="521" y="0"/>
              </a:lnTo>
              <a:lnTo>
                <a:pt x="3" y="0"/>
              </a:lnTo>
              <a:lnTo>
                <a:pt x="0" y="33"/>
              </a:lnTo>
              <a:close/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4</xdr:row>
      <xdr:rowOff>0</xdr:rowOff>
    </xdr:from>
    <xdr:to>
      <xdr:col>51</xdr:col>
      <xdr:colOff>0</xdr:colOff>
      <xdr:row>15</xdr:row>
      <xdr:rowOff>0</xdr:rowOff>
    </xdr:to>
    <xdr:sp>
      <xdr:nvSpPr>
        <xdr:cNvPr id="89" name="Line 23"/>
        <xdr:cNvSpPr>
          <a:spLocks/>
        </xdr:cNvSpPr>
      </xdr:nvSpPr>
      <xdr:spPr>
        <a:xfrm>
          <a:off x="150590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0</xdr:colOff>
      <xdr:row>15</xdr:row>
      <xdr:rowOff>0</xdr:rowOff>
    </xdr:to>
    <xdr:sp>
      <xdr:nvSpPr>
        <xdr:cNvPr id="90" name="Line 24"/>
        <xdr:cNvSpPr>
          <a:spLocks/>
        </xdr:cNvSpPr>
      </xdr:nvSpPr>
      <xdr:spPr>
        <a:xfrm>
          <a:off x="1358265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</xdr:row>
      <xdr:rowOff>123825</xdr:rowOff>
    </xdr:from>
    <xdr:to>
      <xdr:col>41</xdr:col>
      <xdr:colOff>0</xdr:colOff>
      <xdr:row>14</xdr:row>
      <xdr:rowOff>123825</xdr:rowOff>
    </xdr:to>
    <xdr:sp>
      <xdr:nvSpPr>
        <xdr:cNvPr id="91" name="Line 25"/>
        <xdr:cNvSpPr>
          <a:spLocks/>
        </xdr:cNvSpPr>
      </xdr:nvSpPr>
      <xdr:spPr>
        <a:xfrm>
          <a:off x="12106275" y="1038225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0</xdr:colOff>
      <xdr:row>15</xdr:row>
      <xdr:rowOff>0</xdr:rowOff>
    </xdr:to>
    <xdr:sp>
      <xdr:nvSpPr>
        <xdr:cNvPr id="92" name="Line 27"/>
        <xdr:cNvSpPr>
          <a:spLocks/>
        </xdr:cNvSpPr>
      </xdr:nvSpPr>
      <xdr:spPr>
        <a:xfrm>
          <a:off x="472440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15</xdr:row>
      <xdr:rowOff>0</xdr:rowOff>
    </xdr:to>
    <xdr:sp>
      <xdr:nvSpPr>
        <xdr:cNvPr id="93" name="Line 28"/>
        <xdr:cNvSpPr>
          <a:spLocks/>
        </xdr:cNvSpPr>
      </xdr:nvSpPr>
      <xdr:spPr>
        <a:xfrm>
          <a:off x="620077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26</xdr:col>
      <xdr:colOff>0</xdr:colOff>
      <xdr:row>15</xdr:row>
      <xdr:rowOff>0</xdr:rowOff>
    </xdr:to>
    <xdr:sp>
      <xdr:nvSpPr>
        <xdr:cNvPr id="94" name="Line 29"/>
        <xdr:cNvSpPr>
          <a:spLocks/>
        </xdr:cNvSpPr>
      </xdr:nvSpPr>
      <xdr:spPr>
        <a:xfrm>
          <a:off x="7677150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0</xdr:rowOff>
    </xdr:from>
    <xdr:to>
      <xdr:col>31</xdr:col>
      <xdr:colOff>0</xdr:colOff>
      <xdr:row>15</xdr:row>
      <xdr:rowOff>0</xdr:rowOff>
    </xdr:to>
    <xdr:sp>
      <xdr:nvSpPr>
        <xdr:cNvPr id="95" name="Line 30"/>
        <xdr:cNvSpPr>
          <a:spLocks/>
        </xdr:cNvSpPr>
      </xdr:nvSpPr>
      <xdr:spPr>
        <a:xfrm>
          <a:off x="91535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15</xdr:row>
      <xdr:rowOff>0</xdr:rowOff>
    </xdr:to>
    <xdr:sp>
      <xdr:nvSpPr>
        <xdr:cNvPr id="96" name="Line 31"/>
        <xdr:cNvSpPr>
          <a:spLocks/>
        </xdr:cNvSpPr>
      </xdr:nvSpPr>
      <xdr:spPr>
        <a:xfrm>
          <a:off x="3248025" y="1219200"/>
          <a:ext cx="0" cy="335280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28</xdr:row>
      <xdr:rowOff>57150</xdr:rowOff>
    </xdr:from>
    <xdr:to>
      <xdr:col>30</xdr:col>
      <xdr:colOff>85725</xdr:colOff>
      <xdr:row>28</xdr:row>
      <xdr:rowOff>238125</xdr:rowOff>
    </xdr:to>
    <xdr:sp>
      <xdr:nvSpPr>
        <xdr:cNvPr id="97" name="Oval 51"/>
        <xdr:cNvSpPr>
          <a:spLocks/>
        </xdr:cNvSpPr>
      </xdr:nvSpPr>
      <xdr:spPr>
        <a:xfrm rot="5430798">
          <a:off x="8820150" y="8448675"/>
          <a:ext cx="123825" cy="180975"/>
        </a:xfrm>
        <a:prstGeom prst="ellipse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11</xdr:row>
      <xdr:rowOff>295275</xdr:rowOff>
    </xdr:from>
    <xdr:to>
      <xdr:col>38</xdr:col>
      <xdr:colOff>85725</xdr:colOff>
      <xdr:row>11</xdr:row>
      <xdr:rowOff>295275</xdr:rowOff>
    </xdr:to>
    <xdr:sp>
      <xdr:nvSpPr>
        <xdr:cNvPr id="98" name="Line 58"/>
        <xdr:cNvSpPr>
          <a:spLocks noChangeAspect="1"/>
        </xdr:cNvSpPr>
      </xdr:nvSpPr>
      <xdr:spPr>
        <a:xfrm>
          <a:off x="7010400" y="3648075"/>
          <a:ext cx="4295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3</xdr:row>
      <xdr:rowOff>133350</xdr:rowOff>
    </xdr:from>
    <xdr:to>
      <xdr:col>36</xdr:col>
      <xdr:colOff>9525</xdr:colOff>
      <xdr:row>38</xdr:row>
      <xdr:rowOff>133350</xdr:rowOff>
    </xdr:to>
    <xdr:grpSp>
      <xdr:nvGrpSpPr>
        <xdr:cNvPr id="99" name="Group 491"/>
        <xdr:cNvGrpSpPr>
          <a:grpSpLocks/>
        </xdr:cNvGrpSpPr>
      </xdr:nvGrpSpPr>
      <xdr:grpSpPr>
        <a:xfrm>
          <a:off x="10039350" y="1047750"/>
          <a:ext cx="600075" cy="10382250"/>
          <a:chOff x="1053" y="96"/>
          <a:chExt cx="64" cy="657"/>
        </a:xfrm>
        <a:solidFill>
          <a:srgbClr val="FFFFFF"/>
        </a:solidFill>
      </xdr:grpSpPr>
      <xdr:sp>
        <xdr:nvSpPr>
          <xdr:cNvPr id="100" name="Line 207"/>
          <xdr:cNvSpPr>
            <a:spLocks/>
          </xdr:cNvSpPr>
        </xdr:nvSpPr>
        <xdr:spPr>
          <a:xfrm>
            <a:off x="1053" y="96"/>
            <a:ext cx="1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1"/>
          <xdr:cNvSpPr>
            <a:spLocks/>
          </xdr:cNvSpPr>
        </xdr:nvSpPr>
        <xdr:spPr>
          <a:xfrm>
            <a:off x="1116" y="96"/>
            <a:ext cx="1" cy="65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161925</xdr:colOff>
      <xdr:row>4</xdr:row>
      <xdr:rowOff>152400</xdr:rowOff>
    </xdr:from>
    <xdr:to>
      <xdr:col>17</xdr:col>
      <xdr:colOff>0</xdr:colOff>
      <xdr:row>7</xdr:row>
      <xdr:rowOff>19050</xdr:rowOff>
    </xdr:to>
    <xdr:sp>
      <xdr:nvSpPr>
        <xdr:cNvPr id="102" name="Line 303"/>
        <xdr:cNvSpPr>
          <a:spLocks/>
        </xdr:cNvSpPr>
      </xdr:nvSpPr>
      <xdr:spPr>
        <a:xfrm flipH="1">
          <a:off x="4886325" y="1371600"/>
          <a:ext cx="133350" cy="7810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</xdr:row>
      <xdr:rowOff>247650</xdr:rowOff>
    </xdr:from>
    <xdr:to>
      <xdr:col>16</xdr:col>
      <xdr:colOff>228600</xdr:colOff>
      <xdr:row>7</xdr:row>
      <xdr:rowOff>85725</xdr:rowOff>
    </xdr:to>
    <xdr:sp>
      <xdr:nvSpPr>
        <xdr:cNvPr id="103" name="Oval 305"/>
        <xdr:cNvSpPr>
          <a:spLocks/>
        </xdr:cNvSpPr>
      </xdr:nvSpPr>
      <xdr:spPr>
        <a:xfrm>
          <a:off x="4800600" y="2076450"/>
          <a:ext cx="152400" cy="1428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200025</xdr:colOff>
      <xdr:row>3</xdr:row>
      <xdr:rowOff>133350</xdr:rowOff>
    </xdr:from>
    <xdr:to>
      <xdr:col>35</xdr:col>
      <xdr:colOff>219075</xdr:colOff>
      <xdr:row>4</xdr:row>
      <xdr:rowOff>228600</xdr:rowOff>
    </xdr:to>
    <xdr:sp>
      <xdr:nvSpPr>
        <xdr:cNvPr id="104" name="Line 260"/>
        <xdr:cNvSpPr>
          <a:spLocks/>
        </xdr:cNvSpPr>
      </xdr:nvSpPr>
      <xdr:spPr>
        <a:xfrm>
          <a:off x="10534650" y="1047750"/>
          <a:ext cx="19050" cy="4000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247650</xdr:rowOff>
    </xdr:from>
    <xdr:to>
      <xdr:col>1</xdr:col>
      <xdr:colOff>142875</xdr:colOff>
      <xdr:row>21</xdr:row>
      <xdr:rowOff>76200</xdr:rowOff>
    </xdr:to>
    <xdr:sp>
      <xdr:nvSpPr>
        <xdr:cNvPr id="105" name="Oval 296"/>
        <xdr:cNvSpPr>
          <a:spLocks/>
        </xdr:cNvSpPr>
      </xdr:nvSpPr>
      <xdr:spPr>
        <a:xfrm>
          <a:off x="304800" y="62007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257175</xdr:colOff>
      <xdr:row>5</xdr:row>
      <xdr:rowOff>57150</xdr:rowOff>
    </xdr:from>
    <xdr:to>
      <xdr:col>58</xdr:col>
      <xdr:colOff>47625</xdr:colOff>
      <xdr:row>5</xdr:row>
      <xdr:rowOff>142875</xdr:rowOff>
    </xdr:to>
    <xdr:grpSp>
      <xdr:nvGrpSpPr>
        <xdr:cNvPr id="106" name="Group 319"/>
        <xdr:cNvGrpSpPr>
          <a:grpSpLocks noChangeAspect="1"/>
        </xdr:cNvGrpSpPr>
      </xdr:nvGrpSpPr>
      <xdr:grpSpPr>
        <a:xfrm>
          <a:off x="16792575" y="1581150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07" name="Polygon 320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Polygon 321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36</xdr:row>
      <xdr:rowOff>95250</xdr:rowOff>
    </xdr:from>
    <xdr:to>
      <xdr:col>36</xdr:col>
      <xdr:colOff>209550</xdr:colOff>
      <xdr:row>37</xdr:row>
      <xdr:rowOff>209550</xdr:rowOff>
    </xdr:to>
    <xdr:grpSp>
      <xdr:nvGrpSpPr>
        <xdr:cNvPr id="109" name="Group 328"/>
        <xdr:cNvGrpSpPr>
          <a:grpSpLocks/>
        </xdr:cNvGrpSpPr>
      </xdr:nvGrpSpPr>
      <xdr:grpSpPr>
        <a:xfrm>
          <a:off x="10429875" y="10782300"/>
          <a:ext cx="409575" cy="419100"/>
          <a:chOff x="2161" y="1332"/>
          <a:chExt cx="83" cy="88"/>
        </a:xfrm>
        <a:solidFill>
          <a:srgbClr val="FFFFFF"/>
        </a:solidFill>
      </xdr:grpSpPr>
      <xdr:sp>
        <xdr:nvSpPr>
          <xdr:cNvPr id="110" name="Oval 329"/>
          <xdr:cNvSpPr>
            <a:spLocks noChangeAspect="1"/>
          </xdr:cNvSpPr>
        </xdr:nvSpPr>
        <xdr:spPr>
          <a:xfrm>
            <a:off x="2161" y="1332"/>
            <a:ext cx="83" cy="8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1" name="Group 330"/>
          <xdr:cNvGrpSpPr>
            <a:grpSpLocks/>
          </xdr:cNvGrpSpPr>
        </xdr:nvGrpSpPr>
        <xdr:grpSpPr>
          <a:xfrm>
            <a:off x="2173" y="1344"/>
            <a:ext cx="60" cy="64"/>
            <a:chOff x="2113" y="1344"/>
            <a:chExt cx="60" cy="64"/>
          </a:xfrm>
          <a:solidFill>
            <a:srgbClr val="FFFFFF"/>
          </a:solidFill>
        </xdr:grpSpPr>
        <xdr:grpSp>
          <xdr:nvGrpSpPr>
            <xdr:cNvPr id="112" name="Group 331"/>
            <xdr:cNvGrpSpPr>
              <a:grpSpLocks/>
            </xdr:cNvGrpSpPr>
          </xdr:nvGrpSpPr>
          <xdr:grpSpPr>
            <a:xfrm>
              <a:off x="2113" y="1344"/>
              <a:ext cx="60" cy="64"/>
              <a:chOff x="256" y="512"/>
              <a:chExt cx="192" cy="192"/>
            </a:xfrm>
            <a:solidFill>
              <a:srgbClr val="FFFFFF"/>
            </a:solidFill>
          </xdr:grpSpPr>
          <xdr:sp>
            <xdr:nvSpPr>
              <xdr:cNvPr id="113" name="Oval 332"/>
              <xdr:cNvSpPr>
                <a:spLocks/>
              </xdr:cNvSpPr>
            </xdr:nvSpPr>
            <xdr:spPr>
              <a:xfrm>
                <a:off x="256" y="512"/>
                <a:ext cx="192" cy="192"/>
              </a:xfrm>
              <a:prstGeom prst="ellipse">
                <a:avLst/>
              </a:prstGeom>
              <a:solidFill>
                <a:srgbClr val="C0C0C0">
                  <a:alpha val="50000"/>
                </a:srgbClr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" name="Oval 333"/>
              <xdr:cNvSpPr>
                <a:spLocks/>
              </xdr:cNvSpPr>
            </xdr:nvSpPr>
            <xdr:spPr>
              <a:xfrm>
                <a:off x="288" y="544"/>
                <a:ext cx="128" cy="12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5" name="Oval 334"/>
            <xdr:cNvSpPr>
              <a:spLocks/>
            </xdr:cNvSpPr>
          </xdr:nvSpPr>
          <xdr:spPr>
            <a:xfrm>
              <a:off x="2123" y="1354"/>
              <a:ext cx="40" cy="42"/>
            </a:xfrm>
            <a:prstGeom prst="ellipse">
              <a:avLst/>
            </a:prstGeom>
            <a:solidFill>
              <a:srgbClr val="FFFFFF">
                <a:alpha val="50000"/>
              </a:srgbClr>
            </a:solidFill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238125</xdr:colOff>
      <xdr:row>36</xdr:row>
      <xdr:rowOff>104775</xdr:rowOff>
    </xdr:from>
    <xdr:to>
      <xdr:col>39</xdr:col>
      <xdr:colOff>28575</xdr:colOff>
      <xdr:row>37</xdr:row>
      <xdr:rowOff>200025</xdr:rowOff>
    </xdr:to>
    <xdr:grpSp>
      <xdr:nvGrpSpPr>
        <xdr:cNvPr id="116" name="Group 336"/>
        <xdr:cNvGrpSpPr>
          <a:grpSpLocks/>
        </xdr:cNvGrpSpPr>
      </xdr:nvGrpSpPr>
      <xdr:grpSpPr>
        <a:xfrm>
          <a:off x="8210550" y="10791825"/>
          <a:ext cx="3333750" cy="400050"/>
          <a:chOff x="1637" y="1494"/>
          <a:chExt cx="708" cy="84"/>
        </a:xfrm>
        <a:solidFill>
          <a:srgbClr val="FFFFFF"/>
        </a:solidFill>
      </xdr:grpSpPr>
      <xdr:sp>
        <xdr:nvSpPr>
          <xdr:cNvPr id="117" name="Rectangle 337"/>
          <xdr:cNvSpPr>
            <a:spLocks/>
          </xdr:cNvSpPr>
        </xdr:nvSpPr>
        <xdr:spPr>
          <a:xfrm>
            <a:off x="1637" y="1564"/>
            <a:ext cx="708" cy="14"/>
          </a:xfrm>
          <a:prstGeom prst="rect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38"/>
          <xdr:cNvSpPr>
            <a:spLocks/>
          </xdr:cNvSpPr>
        </xdr:nvSpPr>
        <xdr:spPr>
          <a:xfrm>
            <a:off x="1637" y="1494"/>
            <a:ext cx="708" cy="14"/>
          </a:xfrm>
          <a:prstGeom prst="rect">
            <a:avLst/>
          </a:prstGeom>
          <a:solidFill>
            <a:srgbClr val="FFCC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36</xdr:row>
      <xdr:rowOff>228600</xdr:rowOff>
    </xdr:from>
    <xdr:to>
      <xdr:col>66</xdr:col>
      <xdr:colOff>171450</xdr:colOff>
      <xdr:row>37</xdr:row>
      <xdr:rowOff>95250</xdr:rowOff>
    </xdr:to>
    <xdr:sp>
      <xdr:nvSpPr>
        <xdr:cNvPr id="119" name="Arc 339"/>
        <xdr:cNvSpPr>
          <a:spLocks/>
        </xdr:cNvSpPr>
      </xdr:nvSpPr>
      <xdr:spPr>
        <a:xfrm>
          <a:off x="19488150" y="10915650"/>
          <a:ext cx="171450" cy="171450"/>
        </a:xfrm>
        <a:prstGeom prst="arc">
          <a:avLst>
            <a:gd name="adj1" fmla="val -24141305"/>
            <a:gd name="adj2" fmla="val 23691490"/>
            <a:gd name="adj3" fmla="val 48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266700</xdr:rowOff>
    </xdr:from>
    <xdr:to>
      <xdr:col>5</xdr:col>
      <xdr:colOff>123825</xdr:colOff>
      <xdr:row>37</xdr:row>
      <xdr:rowOff>47625</xdr:rowOff>
    </xdr:to>
    <xdr:sp>
      <xdr:nvSpPr>
        <xdr:cNvPr id="120" name="Oval 340"/>
        <xdr:cNvSpPr>
          <a:spLocks/>
        </xdr:cNvSpPr>
      </xdr:nvSpPr>
      <xdr:spPr>
        <a:xfrm>
          <a:off x="295275" y="10953750"/>
          <a:ext cx="13049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35</xdr:row>
      <xdr:rowOff>142875</xdr:rowOff>
    </xdr:from>
    <xdr:to>
      <xdr:col>5</xdr:col>
      <xdr:colOff>9525</xdr:colOff>
      <xdr:row>38</xdr:row>
      <xdr:rowOff>152400</xdr:rowOff>
    </xdr:to>
    <xdr:grpSp>
      <xdr:nvGrpSpPr>
        <xdr:cNvPr id="121" name="Group 341"/>
        <xdr:cNvGrpSpPr>
          <a:grpSpLocks/>
        </xdr:cNvGrpSpPr>
      </xdr:nvGrpSpPr>
      <xdr:grpSpPr>
        <a:xfrm>
          <a:off x="1247775" y="10525125"/>
          <a:ext cx="238125" cy="923925"/>
          <a:chOff x="245" y="1406"/>
          <a:chExt cx="48" cy="194"/>
        </a:xfrm>
        <a:solidFill>
          <a:srgbClr val="FFFFFF"/>
        </a:solidFill>
      </xdr:grpSpPr>
      <xdr:sp>
        <xdr:nvSpPr>
          <xdr:cNvPr id="122" name="Polygon 342"/>
          <xdr:cNvSpPr>
            <a:spLocks/>
          </xdr:cNvSpPr>
        </xdr:nvSpPr>
        <xdr:spPr>
          <a:xfrm>
            <a:off x="254" y="1406"/>
            <a:ext cx="32" cy="194"/>
          </a:xfrm>
          <a:custGeom>
            <a:pathLst>
              <a:path h="64" w="300">
                <a:moveTo>
                  <a:pt x="0" y="32"/>
                </a:moveTo>
                <a:lnTo>
                  <a:pt x="150" y="0"/>
                </a:lnTo>
                <a:lnTo>
                  <a:pt x="150" y="64"/>
                </a:lnTo>
                <a:lnTo>
                  <a:pt x="300" y="32"/>
                </a:lnTo>
                <a:lnTo>
                  <a:pt x="0" y="32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3" name="Group 343"/>
          <xdr:cNvGrpSpPr>
            <a:grpSpLocks/>
          </xdr:cNvGrpSpPr>
        </xdr:nvGrpSpPr>
        <xdr:grpSpPr>
          <a:xfrm>
            <a:off x="245" y="1476"/>
            <a:ext cx="48" cy="52"/>
            <a:chOff x="256" y="512"/>
            <a:chExt cx="192" cy="192"/>
          </a:xfrm>
          <a:solidFill>
            <a:srgbClr val="FFFFFF"/>
          </a:solidFill>
        </xdr:grpSpPr>
        <xdr:sp>
          <xdr:nvSpPr>
            <xdr:cNvPr id="124" name="Oval 344"/>
            <xdr:cNvSpPr>
              <a:spLocks/>
            </xdr:cNvSpPr>
          </xdr:nvSpPr>
          <xdr:spPr>
            <a:xfrm>
              <a:off x="256" y="512"/>
              <a:ext cx="192" cy="19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Oval 345"/>
            <xdr:cNvSpPr>
              <a:spLocks/>
            </xdr:cNvSpPr>
          </xdr:nvSpPr>
          <xdr:spPr>
            <a:xfrm>
              <a:off x="288" y="544"/>
              <a:ext cx="128" cy="128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257175</xdr:colOff>
      <xdr:row>42</xdr:row>
      <xdr:rowOff>57150</xdr:rowOff>
    </xdr:from>
    <xdr:to>
      <xdr:col>30</xdr:col>
      <xdr:colOff>85725</xdr:colOff>
      <xdr:row>42</xdr:row>
      <xdr:rowOff>238125</xdr:rowOff>
    </xdr:to>
    <xdr:sp>
      <xdr:nvSpPr>
        <xdr:cNvPr id="126" name="Oval 350"/>
        <xdr:cNvSpPr>
          <a:spLocks/>
        </xdr:cNvSpPr>
      </xdr:nvSpPr>
      <xdr:spPr>
        <a:xfrm rot="5430798">
          <a:off x="8820150" y="12573000"/>
          <a:ext cx="123825" cy="180975"/>
        </a:xfrm>
        <a:prstGeom prst="ellipse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66</xdr:col>
      <xdr:colOff>0</xdr:colOff>
      <xdr:row>37</xdr:row>
      <xdr:rowOff>0</xdr:rowOff>
    </xdr:to>
    <xdr:sp>
      <xdr:nvSpPr>
        <xdr:cNvPr id="127" name="Line 351"/>
        <xdr:cNvSpPr>
          <a:spLocks/>
        </xdr:cNvSpPr>
      </xdr:nvSpPr>
      <xdr:spPr>
        <a:xfrm flipH="1">
          <a:off x="295275" y="10991850"/>
          <a:ext cx="19192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33</xdr:row>
      <xdr:rowOff>142875</xdr:rowOff>
    </xdr:from>
    <xdr:to>
      <xdr:col>48</xdr:col>
      <xdr:colOff>0</xdr:colOff>
      <xdr:row>40</xdr:row>
      <xdr:rowOff>180975</xdr:rowOff>
    </xdr:to>
    <xdr:grpSp>
      <xdr:nvGrpSpPr>
        <xdr:cNvPr id="128" name="Group 352"/>
        <xdr:cNvGrpSpPr>
          <a:grpSpLocks/>
        </xdr:cNvGrpSpPr>
      </xdr:nvGrpSpPr>
      <xdr:grpSpPr>
        <a:xfrm>
          <a:off x="11601450" y="9915525"/>
          <a:ext cx="2571750" cy="2171700"/>
          <a:chOff x="2490" y="1996"/>
          <a:chExt cx="510" cy="416"/>
        </a:xfrm>
        <a:solidFill>
          <a:srgbClr val="FFFFFF"/>
        </a:solidFill>
      </xdr:grpSpPr>
      <xdr:sp>
        <xdr:nvSpPr>
          <xdr:cNvPr id="129" name="Polygon 353"/>
          <xdr:cNvSpPr>
            <a:spLocks/>
          </xdr:cNvSpPr>
        </xdr:nvSpPr>
        <xdr:spPr>
          <a:xfrm>
            <a:off x="2490" y="1996"/>
            <a:ext cx="510" cy="208"/>
          </a:xfrm>
          <a:custGeom>
            <a:pathLst>
              <a:path h="208" w="510">
                <a:moveTo>
                  <a:pt x="510" y="208"/>
                </a:moveTo>
                <a:lnTo>
                  <a:pt x="510" y="136"/>
                </a:lnTo>
                <a:lnTo>
                  <a:pt x="498" y="102"/>
                </a:lnTo>
                <a:lnTo>
                  <a:pt x="468" y="84"/>
                </a:lnTo>
                <a:lnTo>
                  <a:pt x="298" y="48"/>
                </a:lnTo>
                <a:lnTo>
                  <a:pt x="66" y="0"/>
                </a:lnTo>
                <a:lnTo>
                  <a:pt x="26" y="2"/>
                </a:lnTo>
                <a:lnTo>
                  <a:pt x="4" y="20"/>
                </a:lnTo>
                <a:lnTo>
                  <a:pt x="0" y="52"/>
                </a:lnTo>
                <a:lnTo>
                  <a:pt x="0" y="208"/>
                </a:lnTo>
              </a:path>
            </a:pathLst>
          </a:custGeom>
          <a:solidFill>
            <a:srgbClr val="99CCFF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Polygon 354"/>
          <xdr:cNvSpPr>
            <a:spLocks/>
          </xdr:cNvSpPr>
        </xdr:nvSpPr>
        <xdr:spPr>
          <a:xfrm flipV="1">
            <a:off x="2490" y="2204"/>
            <a:ext cx="510" cy="208"/>
          </a:xfrm>
          <a:custGeom>
            <a:pathLst>
              <a:path h="208" w="510">
                <a:moveTo>
                  <a:pt x="510" y="208"/>
                </a:moveTo>
                <a:lnTo>
                  <a:pt x="510" y="136"/>
                </a:lnTo>
                <a:lnTo>
                  <a:pt x="498" y="102"/>
                </a:lnTo>
                <a:lnTo>
                  <a:pt x="468" y="84"/>
                </a:lnTo>
                <a:lnTo>
                  <a:pt x="298" y="48"/>
                </a:lnTo>
                <a:lnTo>
                  <a:pt x="66" y="0"/>
                </a:lnTo>
                <a:lnTo>
                  <a:pt x="26" y="2"/>
                </a:lnTo>
                <a:lnTo>
                  <a:pt x="4" y="20"/>
                </a:lnTo>
                <a:lnTo>
                  <a:pt x="0" y="52"/>
                </a:lnTo>
                <a:lnTo>
                  <a:pt x="0" y="208"/>
                </a:lnTo>
              </a:path>
            </a:pathLst>
          </a:custGeom>
          <a:solidFill>
            <a:srgbClr val="99CCFF">
              <a:alpha val="3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161925</xdr:colOff>
      <xdr:row>36</xdr:row>
      <xdr:rowOff>200025</xdr:rowOff>
    </xdr:from>
    <xdr:to>
      <xdr:col>31</xdr:col>
      <xdr:colOff>57150</xdr:colOff>
      <xdr:row>37</xdr:row>
      <xdr:rowOff>95250</xdr:rowOff>
    </xdr:to>
    <xdr:sp>
      <xdr:nvSpPr>
        <xdr:cNvPr id="131" name="Oval 355"/>
        <xdr:cNvSpPr>
          <a:spLocks/>
        </xdr:cNvSpPr>
      </xdr:nvSpPr>
      <xdr:spPr>
        <a:xfrm>
          <a:off x="9020175" y="10887075"/>
          <a:ext cx="190500" cy="200025"/>
        </a:xfrm>
        <a:prstGeom prst="ellipse">
          <a:avLst/>
        </a:prstGeom>
        <a:solidFill>
          <a:srgbClr val="FFFFFF">
            <a:alpha val="50000"/>
          </a:srgbClr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36</xdr:row>
      <xdr:rowOff>152400</xdr:rowOff>
    </xdr:from>
    <xdr:to>
      <xdr:col>31</xdr:col>
      <xdr:colOff>114300</xdr:colOff>
      <xdr:row>37</xdr:row>
      <xdr:rowOff>152400</xdr:rowOff>
    </xdr:to>
    <xdr:grpSp>
      <xdr:nvGrpSpPr>
        <xdr:cNvPr id="132" name="Group 356"/>
        <xdr:cNvGrpSpPr>
          <a:grpSpLocks/>
        </xdr:cNvGrpSpPr>
      </xdr:nvGrpSpPr>
      <xdr:grpSpPr>
        <a:xfrm>
          <a:off x="8972550" y="10839450"/>
          <a:ext cx="295275" cy="304800"/>
          <a:chOff x="3243" y="1696"/>
          <a:chExt cx="180" cy="192"/>
        </a:xfrm>
        <a:solidFill>
          <a:srgbClr val="FFFFFF"/>
        </a:solidFill>
      </xdr:grpSpPr>
      <xdr:sp>
        <xdr:nvSpPr>
          <xdr:cNvPr id="133" name="Oval 357"/>
          <xdr:cNvSpPr>
            <a:spLocks/>
          </xdr:cNvSpPr>
        </xdr:nvSpPr>
        <xdr:spPr>
          <a:xfrm>
            <a:off x="3303" y="1760"/>
            <a:ext cx="60" cy="64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58"/>
          <xdr:cNvSpPr>
            <a:spLocks/>
          </xdr:cNvSpPr>
        </xdr:nvSpPr>
        <xdr:spPr>
          <a:xfrm>
            <a:off x="3243" y="1792"/>
            <a:ext cx="180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59"/>
          <xdr:cNvSpPr>
            <a:spLocks/>
          </xdr:cNvSpPr>
        </xdr:nvSpPr>
        <xdr:spPr>
          <a:xfrm>
            <a:off x="3333" y="1696"/>
            <a:ext cx="0" cy="192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85725</xdr:colOff>
      <xdr:row>35</xdr:row>
      <xdr:rowOff>66675</xdr:rowOff>
    </xdr:from>
    <xdr:to>
      <xdr:col>44</xdr:col>
      <xdr:colOff>238125</xdr:colOff>
      <xdr:row>38</xdr:row>
      <xdr:rowOff>219075</xdr:rowOff>
    </xdr:to>
    <xdr:sp>
      <xdr:nvSpPr>
        <xdr:cNvPr id="136" name="Rectangle 360"/>
        <xdr:cNvSpPr>
          <a:spLocks/>
        </xdr:cNvSpPr>
      </xdr:nvSpPr>
      <xdr:spPr>
        <a:xfrm>
          <a:off x="11601450" y="10448925"/>
          <a:ext cx="1628775" cy="10668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35</xdr:row>
      <xdr:rowOff>152400</xdr:rowOff>
    </xdr:from>
    <xdr:to>
      <xdr:col>42</xdr:col>
      <xdr:colOff>104775</xdr:colOff>
      <xdr:row>38</xdr:row>
      <xdr:rowOff>152400</xdr:rowOff>
    </xdr:to>
    <xdr:sp>
      <xdr:nvSpPr>
        <xdr:cNvPr id="137" name="Rectangle 361"/>
        <xdr:cNvSpPr>
          <a:spLocks/>
        </xdr:cNvSpPr>
      </xdr:nvSpPr>
      <xdr:spPr>
        <a:xfrm rot="5400000">
          <a:off x="11325225" y="10534650"/>
          <a:ext cx="1181100" cy="9144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35</xdr:row>
      <xdr:rowOff>152400</xdr:rowOff>
    </xdr:from>
    <xdr:to>
      <xdr:col>25</xdr:col>
      <xdr:colOff>228600</xdr:colOff>
      <xdr:row>38</xdr:row>
      <xdr:rowOff>76200</xdr:rowOff>
    </xdr:to>
    <xdr:sp>
      <xdr:nvSpPr>
        <xdr:cNvPr id="138" name="Line 403"/>
        <xdr:cNvSpPr>
          <a:spLocks/>
        </xdr:cNvSpPr>
      </xdr:nvSpPr>
      <xdr:spPr>
        <a:xfrm flipH="1" flipV="1">
          <a:off x="1390650" y="10534650"/>
          <a:ext cx="6219825" cy="83820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36</xdr:row>
      <xdr:rowOff>95250</xdr:rowOff>
    </xdr:from>
    <xdr:to>
      <xdr:col>34</xdr:col>
      <xdr:colOff>200025</xdr:colOff>
      <xdr:row>37</xdr:row>
      <xdr:rowOff>209550</xdr:rowOff>
    </xdr:to>
    <xdr:grpSp>
      <xdr:nvGrpSpPr>
        <xdr:cNvPr id="139" name="Group 404"/>
        <xdr:cNvGrpSpPr>
          <a:grpSpLocks/>
        </xdr:cNvGrpSpPr>
      </xdr:nvGrpSpPr>
      <xdr:grpSpPr>
        <a:xfrm>
          <a:off x="9829800" y="10782300"/>
          <a:ext cx="409575" cy="419100"/>
          <a:chOff x="2161" y="1332"/>
          <a:chExt cx="83" cy="88"/>
        </a:xfrm>
        <a:solidFill>
          <a:srgbClr val="FFFFFF"/>
        </a:solidFill>
      </xdr:grpSpPr>
      <xdr:sp>
        <xdr:nvSpPr>
          <xdr:cNvPr id="140" name="Oval 405"/>
          <xdr:cNvSpPr>
            <a:spLocks noChangeAspect="1"/>
          </xdr:cNvSpPr>
        </xdr:nvSpPr>
        <xdr:spPr>
          <a:xfrm>
            <a:off x="2161" y="1332"/>
            <a:ext cx="83" cy="8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1" name="Group 406"/>
          <xdr:cNvGrpSpPr>
            <a:grpSpLocks/>
          </xdr:cNvGrpSpPr>
        </xdr:nvGrpSpPr>
        <xdr:grpSpPr>
          <a:xfrm>
            <a:off x="2173" y="1344"/>
            <a:ext cx="60" cy="64"/>
            <a:chOff x="2113" y="1344"/>
            <a:chExt cx="60" cy="64"/>
          </a:xfrm>
          <a:solidFill>
            <a:srgbClr val="FFFFFF"/>
          </a:solidFill>
        </xdr:grpSpPr>
        <xdr:grpSp>
          <xdr:nvGrpSpPr>
            <xdr:cNvPr id="142" name="Group 407"/>
            <xdr:cNvGrpSpPr>
              <a:grpSpLocks/>
            </xdr:cNvGrpSpPr>
          </xdr:nvGrpSpPr>
          <xdr:grpSpPr>
            <a:xfrm>
              <a:off x="2113" y="1344"/>
              <a:ext cx="60" cy="64"/>
              <a:chOff x="256" y="512"/>
              <a:chExt cx="192" cy="192"/>
            </a:xfrm>
            <a:solidFill>
              <a:srgbClr val="FFFFFF"/>
            </a:solidFill>
          </xdr:grpSpPr>
          <xdr:sp>
            <xdr:nvSpPr>
              <xdr:cNvPr id="143" name="Oval 408"/>
              <xdr:cNvSpPr>
                <a:spLocks/>
              </xdr:cNvSpPr>
            </xdr:nvSpPr>
            <xdr:spPr>
              <a:xfrm>
                <a:off x="256" y="512"/>
                <a:ext cx="192" cy="192"/>
              </a:xfrm>
              <a:prstGeom prst="ellipse">
                <a:avLst/>
              </a:prstGeom>
              <a:solidFill>
                <a:srgbClr val="C0C0C0">
                  <a:alpha val="50000"/>
                </a:srgbClr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" name="Oval 409"/>
              <xdr:cNvSpPr>
                <a:spLocks/>
              </xdr:cNvSpPr>
            </xdr:nvSpPr>
            <xdr:spPr>
              <a:xfrm>
                <a:off x="288" y="544"/>
                <a:ext cx="128" cy="128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5" name="Oval 410"/>
            <xdr:cNvSpPr>
              <a:spLocks/>
            </xdr:cNvSpPr>
          </xdr:nvSpPr>
          <xdr:spPr>
            <a:xfrm>
              <a:off x="2123" y="1354"/>
              <a:ext cx="40" cy="42"/>
            </a:xfrm>
            <a:prstGeom prst="ellipse">
              <a:avLst/>
            </a:prstGeom>
            <a:solidFill>
              <a:srgbClr val="FFFFFF">
                <a:alpha val="50000"/>
              </a:srgbClr>
            </a:solidFill>
            <a:ln w="381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95250</xdr:colOff>
      <xdr:row>33</xdr:row>
      <xdr:rowOff>276225</xdr:rowOff>
    </xdr:from>
    <xdr:to>
      <xdr:col>30</xdr:col>
      <xdr:colOff>104775</xdr:colOff>
      <xdr:row>34</xdr:row>
      <xdr:rowOff>9525</xdr:rowOff>
    </xdr:to>
    <xdr:sp>
      <xdr:nvSpPr>
        <xdr:cNvPr id="146" name="Line 411"/>
        <xdr:cNvSpPr>
          <a:spLocks/>
        </xdr:cNvSpPr>
      </xdr:nvSpPr>
      <xdr:spPr>
        <a:xfrm flipH="1" flipV="1">
          <a:off x="3048000" y="10048875"/>
          <a:ext cx="5915025" cy="381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247650</xdr:rowOff>
    </xdr:from>
    <xdr:to>
      <xdr:col>1</xdr:col>
      <xdr:colOff>142875</xdr:colOff>
      <xdr:row>35</xdr:row>
      <xdr:rowOff>76200</xdr:rowOff>
    </xdr:to>
    <xdr:sp>
      <xdr:nvSpPr>
        <xdr:cNvPr id="147" name="Oval 412"/>
        <xdr:cNvSpPr>
          <a:spLocks/>
        </xdr:cNvSpPr>
      </xdr:nvSpPr>
      <xdr:spPr>
        <a:xfrm>
          <a:off x="304800" y="103251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0</xdr:rowOff>
    </xdr:from>
    <xdr:to>
      <xdr:col>30</xdr:col>
      <xdr:colOff>114300</xdr:colOff>
      <xdr:row>35</xdr:row>
      <xdr:rowOff>0</xdr:rowOff>
    </xdr:to>
    <xdr:sp>
      <xdr:nvSpPr>
        <xdr:cNvPr id="148" name="Line 413"/>
        <xdr:cNvSpPr>
          <a:spLocks/>
        </xdr:cNvSpPr>
      </xdr:nvSpPr>
      <xdr:spPr>
        <a:xfrm flipV="1">
          <a:off x="371475" y="10077450"/>
          <a:ext cx="8601075" cy="3048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36</xdr:row>
      <xdr:rowOff>228600</xdr:rowOff>
    </xdr:from>
    <xdr:to>
      <xdr:col>21</xdr:col>
      <xdr:colOff>228600</xdr:colOff>
      <xdr:row>37</xdr:row>
      <xdr:rowOff>66675</xdr:rowOff>
    </xdr:to>
    <xdr:sp>
      <xdr:nvSpPr>
        <xdr:cNvPr id="149" name="Oval 305"/>
        <xdr:cNvSpPr>
          <a:spLocks/>
        </xdr:cNvSpPr>
      </xdr:nvSpPr>
      <xdr:spPr>
        <a:xfrm>
          <a:off x="6276975" y="10915650"/>
          <a:ext cx="152400" cy="1428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219075</xdr:rowOff>
    </xdr:from>
    <xdr:to>
      <xdr:col>3</xdr:col>
      <xdr:colOff>190500</xdr:colOff>
      <xdr:row>39</xdr:row>
      <xdr:rowOff>0</xdr:rowOff>
    </xdr:to>
    <xdr:grpSp>
      <xdr:nvGrpSpPr>
        <xdr:cNvPr id="150" name="Group 417"/>
        <xdr:cNvGrpSpPr>
          <a:grpSpLocks noChangeAspect="1"/>
        </xdr:cNvGrpSpPr>
      </xdr:nvGrpSpPr>
      <xdr:grpSpPr>
        <a:xfrm>
          <a:off x="695325" y="11515725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51" name="Polygon 418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Polygon 419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36</xdr:row>
      <xdr:rowOff>209550</xdr:rowOff>
    </xdr:from>
    <xdr:to>
      <xdr:col>58</xdr:col>
      <xdr:colOff>38100</xdr:colOff>
      <xdr:row>36</xdr:row>
      <xdr:rowOff>295275</xdr:rowOff>
    </xdr:to>
    <xdr:grpSp>
      <xdr:nvGrpSpPr>
        <xdr:cNvPr id="153" name="Group 420"/>
        <xdr:cNvGrpSpPr>
          <a:grpSpLocks noChangeAspect="1"/>
        </xdr:cNvGrpSpPr>
      </xdr:nvGrpSpPr>
      <xdr:grpSpPr>
        <a:xfrm>
          <a:off x="16783050" y="10896600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54" name="Polygon 421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Polygon 422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219075</xdr:colOff>
      <xdr:row>36</xdr:row>
      <xdr:rowOff>228600</xdr:rowOff>
    </xdr:from>
    <xdr:to>
      <xdr:col>54</xdr:col>
      <xdr:colOff>76200</xdr:colOff>
      <xdr:row>37</xdr:row>
      <xdr:rowOff>76200</xdr:rowOff>
    </xdr:to>
    <xdr:sp>
      <xdr:nvSpPr>
        <xdr:cNvPr id="156" name="Oval 267"/>
        <xdr:cNvSpPr>
          <a:spLocks/>
        </xdr:cNvSpPr>
      </xdr:nvSpPr>
      <xdr:spPr>
        <a:xfrm>
          <a:off x="15868650" y="109156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36</xdr:row>
      <xdr:rowOff>228600</xdr:rowOff>
    </xdr:from>
    <xdr:to>
      <xdr:col>51</xdr:col>
      <xdr:colOff>76200</xdr:colOff>
      <xdr:row>37</xdr:row>
      <xdr:rowOff>76200</xdr:rowOff>
    </xdr:to>
    <xdr:sp>
      <xdr:nvSpPr>
        <xdr:cNvPr id="157" name="Oval 267"/>
        <xdr:cNvSpPr>
          <a:spLocks/>
        </xdr:cNvSpPr>
      </xdr:nvSpPr>
      <xdr:spPr>
        <a:xfrm>
          <a:off x="14982825" y="109156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36</xdr:row>
      <xdr:rowOff>228600</xdr:rowOff>
    </xdr:from>
    <xdr:to>
      <xdr:col>37</xdr:col>
      <xdr:colOff>228600</xdr:colOff>
      <xdr:row>37</xdr:row>
      <xdr:rowOff>76200</xdr:rowOff>
    </xdr:to>
    <xdr:sp>
      <xdr:nvSpPr>
        <xdr:cNvPr id="158" name="Oval 267"/>
        <xdr:cNvSpPr>
          <a:spLocks/>
        </xdr:cNvSpPr>
      </xdr:nvSpPr>
      <xdr:spPr>
        <a:xfrm>
          <a:off x="11001375" y="1091565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10</xdr:col>
      <xdr:colOff>190500</xdr:colOff>
      <xdr:row>34</xdr:row>
      <xdr:rowOff>0</xdr:rowOff>
    </xdr:to>
    <xdr:grpSp>
      <xdr:nvGrpSpPr>
        <xdr:cNvPr id="159" name="Group 430"/>
        <xdr:cNvGrpSpPr>
          <a:grpSpLocks noChangeAspect="1"/>
        </xdr:cNvGrpSpPr>
      </xdr:nvGrpSpPr>
      <xdr:grpSpPr>
        <a:xfrm>
          <a:off x="2762250" y="9991725"/>
          <a:ext cx="381000" cy="85725"/>
          <a:chOff x="341" y="593"/>
          <a:chExt cx="155" cy="33"/>
        </a:xfrm>
        <a:solidFill>
          <a:srgbClr val="FFFFFF"/>
        </a:solidFill>
      </xdr:grpSpPr>
      <xdr:sp>
        <xdr:nvSpPr>
          <xdr:cNvPr id="160" name="Polygon 431"/>
          <xdr:cNvSpPr>
            <a:spLocks noChangeAspect="1"/>
          </xdr:cNvSpPr>
        </xdr:nvSpPr>
        <xdr:spPr>
          <a:xfrm>
            <a:off x="341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Polygon 432"/>
          <xdr:cNvSpPr>
            <a:spLocks noChangeAspect="1"/>
          </xdr:cNvSpPr>
        </xdr:nvSpPr>
        <xdr:spPr>
          <a:xfrm flipH="1">
            <a:off x="434" y="593"/>
            <a:ext cx="62" cy="33"/>
          </a:xfrm>
          <a:custGeom>
            <a:pathLst>
              <a:path h="33" w="62">
                <a:moveTo>
                  <a:pt x="0" y="0"/>
                </a:moveTo>
                <a:lnTo>
                  <a:pt x="62" y="0"/>
                </a:lnTo>
                <a:lnTo>
                  <a:pt x="62" y="33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257175</xdr:colOff>
      <xdr:row>14</xdr:row>
      <xdr:rowOff>57150</xdr:rowOff>
    </xdr:from>
    <xdr:to>
      <xdr:col>44</xdr:col>
      <xdr:colOff>9525</xdr:colOff>
      <xdr:row>15</xdr:row>
      <xdr:rowOff>95250</xdr:rowOff>
    </xdr:to>
    <xdr:sp>
      <xdr:nvSpPr>
        <xdr:cNvPr id="162" name="Polygon 494"/>
        <xdr:cNvSpPr>
          <a:spLocks/>
        </xdr:cNvSpPr>
      </xdr:nvSpPr>
      <xdr:spPr>
        <a:xfrm>
          <a:off x="8524875" y="4324350"/>
          <a:ext cx="4476750" cy="342900"/>
        </a:xfrm>
        <a:custGeom>
          <a:pathLst>
            <a:path h="36" w="470">
              <a:moveTo>
                <a:pt x="470" y="18"/>
              </a:moveTo>
              <a:lnTo>
                <a:pt x="470" y="0"/>
              </a:lnTo>
              <a:lnTo>
                <a:pt x="42" y="0"/>
              </a:lnTo>
              <a:lnTo>
                <a:pt x="0" y="23"/>
              </a:lnTo>
              <a:lnTo>
                <a:pt x="0" y="33"/>
              </a:lnTo>
              <a:lnTo>
                <a:pt x="109" y="34"/>
              </a:lnTo>
              <a:lnTo>
                <a:pt x="176" y="36"/>
              </a:lnTo>
              <a:lnTo>
                <a:pt x="313" y="31"/>
              </a:lnTo>
              <a:lnTo>
                <a:pt x="470" y="18"/>
              </a:lnTo>
              <a:close/>
            </a:path>
          </a:pathLst>
        </a:cu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8</xdr:row>
      <xdr:rowOff>57150</xdr:rowOff>
    </xdr:from>
    <xdr:to>
      <xdr:col>29</xdr:col>
      <xdr:colOff>114300</xdr:colOff>
      <xdr:row>12</xdr:row>
      <xdr:rowOff>123825</xdr:rowOff>
    </xdr:to>
    <xdr:grpSp>
      <xdr:nvGrpSpPr>
        <xdr:cNvPr id="163" name="Group 495"/>
        <xdr:cNvGrpSpPr>
          <a:grpSpLocks/>
        </xdr:cNvGrpSpPr>
      </xdr:nvGrpSpPr>
      <xdr:grpSpPr>
        <a:xfrm rot="10813272" flipH="1" flipV="1">
          <a:off x="7058025" y="2495550"/>
          <a:ext cx="1619250" cy="1285875"/>
          <a:chOff x="1666" y="463"/>
          <a:chExt cx="330" cy="269"/>
        </a:xfrm>
        <a:solidFill>
          <a:srgbClr val="FFFFFF"/>
        </a:solidFill>
      </xdr:grpSpPr>
      <xdr:sp>
        <xdr:nvSpPr>
          <xdr:cNvPr id="164" name="Polygon 496"/>
          <xdr:cNvSpPr>
            <a:spLocks/>
          </xdr:cNvSpPr>
        </xdr:nvSpPr>
        <xdr:spPr>
          <a:xfrm rot="21582407" flipH="1">
            <a:off x="1666" y="537"/>
            <a:ext cx="330" cy="195"/>
          </a:xfrm>
          <a:custGeom>
            <a:pathLst>
              <a:path h="132" w="207">
                <a:moveTo>
                  <a:pt x="28" y="132"/>
                </a:moveTo>
                <a:lnTo>
                  <a:pt x="28" y="34"/>
                </a:lnTo>
                <a:lnTo>
                  <a:pt x="0" y="34"/>
                </a:lnTo>
                <a:lnTo>
                  <a:pt x="0" y="22"/>
                </a:lnTo>
                <a:lnTo>
                  <a:pt x="27" y="22"/>
                </a:lnTo>
                <a:lnTo>
                  <a:pt x="47" y="0"/>
                </a:lnTo>
                <a:lnTo>
                  <a:pt x="162" y="0"/>
                </a:lnTo>
                <a:lnTo>
                  <a:pt x="180" y="22"/>
                </a:lnTo>
                <a:lnTo>
                  <a:pt x="207" y="22"/>
                </a:lnTo>
                <a:lnTo>
                  <a:pt x="207" y="35"/>
                </a:lnTo>
                <a:lnTo>
                  <a:pt x="180" y="35"/>
                </a:lnTo>
                <a:lnTo>
                  <a:pt x="180" y="132"/>
                </a:lnTo>
                <a:lnTo>
                  <a:pt x="28" y="132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Polygon 497"/>
          <xdr:cNvSpPr>
            <a:spLocks/>
          </xdr:cNvSpPr>
        </xdr:nvSpPr>
        <xdr:spPr>
          <a:xfrm rot="56064">
            <a:off x="1712" y="463"/>
            <a:ext cx="120" cy="25"/>
          </a:xfrm>
          <a:custGeom>
            <a:pathLst>
              <a:path h="14" w="76">
                <a:moveTo>
                  <a:pt x="0" y="7"/>
                </a:moveTo>
                <a:lnTo>
                  <a:pt x="76" y="7"/>
                </a:lnTo>
                <a:lnTo>
                  <a:pt x="38" y="0"/>
                </a:lnTo>
                <a:lnTo>
                  <a:pt x="38" y="14"/>
                </a:lnTo>
                <a:lnTo>
                  <a:pt x="0" y="7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98"/>
          <xdr:cNvSpPr>
            <a:spLocks/>
          </xdr:cNvSpPr>
        </xdr:nvSpPr>
        <xdr:spPr>
          <a:xfrm rot="21463685" flipV="1">
            <a:off x="1765" y="479"/>
            <a:ext cx="10" cy="236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10</xdr:row>
      <xdr:rowOff>180975</xdr:rowOff>
    </xdr:from>
    <xdr:to>
      <xdr:col>44</xdr:col>
      <xdr:colOff>209550</xdr:colOff>
      <xdr:row>13</xdr:row>
      <xdr:rowOff>200025</xdr:rowOff>
    </xdr:to>
    <xdr:sp>
      <xdr:nvSpPr>
        <xdr:cNvPr id="167" name="Rectangle 499"/>
        <xdr:cNvSpPr>
          <a:spLocks/>
        </xdr:cNvSpPr>
      </xdr:nvSpPr>
      <xdr:spPr>
        <a:xfrm>
          <a:off x="11572875" y="3228975"/>
          <a:ext cx="1628775" cy="9334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104775</xdr:rowOff>
    </xdr:from>
    <xdr:to>
      <xdr:col>43</xdr:col>
      <xdr:colOff>0</xdr:colOff>
      <xdr:row>10</xdr:row>
      <xdr:rowOff>104775</xdr:rowOff>
    </xdr:to>
    <xdr:sp>
      <xdr:nvSpPr>
        <xdr:cNvPr id="168" name="Rectangle 500"/>
        <xdr:cNvSpPr>
          <a:spLocks/>
        </xdr:cNvSpPr>
      </xdr:nvSpPr>
      <xdr:spPr>
        <a:xfrm rot="5400000">
          <a:off x="11515725" y="2543175"/>
          <a:ext cx="1181100" cy="609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8</xdr:row>
      <xdr:rowOff>219075</xdr:rowOff>
    </xdr:from>
    <xdr:to>
      <xdr:col>28</xdr:col>
      <xdr:colOff>142875</xdr:colOff>
      <xdr:row>11</xdr:row>
      <xdr:rowOff>257175</xdr:rowOff>
    </xdr:to>
    <xdr:grpSp>
      <xdr:nvGrpSpPr>
        <xdr:cNvPr id="169" name="Group 501"/>
        <xdr:cNvGrpSpPr>
          <a:grpSpLocks/>
        </xdr:cNvGrpSpPr>
      </xdr:nvGrpSpPr>
      <xdr:grpSpPr>
        <a:xfrm>
          <a:off x="7315200" y="2657475"/>
          <a:ext cx="1095375" cy="952500"/>
          <a:chOff x="1666" y="463"/>
          <a:chExt cx="330" cy="269"/>
        </a:xfrm>
        <a:solidFill>
          <a:srgbClr val="FFFFFF"/>
        </a:solidFill>
      </xdr:grpSpPr>
      <xdr:sp>
        <xdr:nvSpPr>
          <xdr:cNvPr id="170" name="Polygon 502"/>
          <xdr:cNvSpPr>
            <a:spLocks/>
          </xdr:cNvSpPr>
        </xdr:nvSpPr>
        <xdr:spPr>
          <a:xfrm rot="21582407" flipH="1">
            <a:off x="1666" y="537"/>
            <a:ext cx="330" cy="195"/>
          </a:xfrm>
          <a:custGeom>
            <a:pathLst>
              <a:path h="132" w="207">
                <a:moveTo>
                  <a:pt x="28" y="132"/>
                </a:moveTo>
                <a:lnTo>
                  <a:pt x="28" y="34"/>
                </a:lnTo>
                <a:lnTo>
                  <a:pt x="0" y="34"/>
                </a:lnTo>
                <a:lnTo>
                  <a:pt x="0" y="22"/>
                </a:lnTo>
                <a:lnTo>
                  <a:pt x="27" y="22"/>
                </a:lnTo>
                <a:lnTo>
                  <a:pt x="47" y="0"/>
                </a:lnTo>
                <a:lnTo>
                  <a:pt x="162" y="0"/>
                </a:lnTo>
                <a:lnTo>
                  <a:pt x="180" y="22"/>
                </a:lnTo>
                <a:lnTo>
                  <a:pt x="207" y="22"/>
                </a:lnTo>
                <a:lnTo>
                  <a:pt x="207" y="35"/>
                </a:lnTo>
                <a:lnTo>
                  <a:pt x="180" y="35"/>
                </a:lnTo>
                <a:lnTo>
                  <a:pt x="180" y="132"/>
                </a:lnTo>
                <a:lnTo>
                  <a:pt x="28" y="132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Polygon 503"/>
          <xdr:cNvSpPr>
            <a:spLocks/>
          </xdr:cNvSpPr>
        </xdr:nvSpPr>
        <xdr:spPr>
          <a:xfrm rot="56064">
            <a:off x="1712" y="463"/>
            <a:ext cx="120" cy="25"/>
          </a:xfrm>
          <a:custGeom>
            <a:pathLst>
              <a:path h="14" w="76">
                <a:moveTo>
                  <a:pt x="0" y="7"/>
                </a:moveTo>
                <a:lnTo>
                  <a:pt x="76" y="7"/>
                </a:lnTo>
                <a:lnTo>
                  <a:pt x="38" y="0"/>
                </a:lnTo>
                <a:lnTo>
                  <a:pt x="38" y="14"/>
                </a:lnTo>
                <a:lnTo>
                  <a:pt x="0" y="7"/>
                </a:lnTo>
                <a:close/>
              </a:path>
            </a:pathLst>
          </a:custGeom>
          <a:solidFill>
            <a:srgbClr val="FFFF00">
              <a:alpha val="6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504"/>
          <xdr:cNvSpPr>
            <a:spLocks/>
          </xdr:cNvSpPr>
        </xdr:nvSpPr>
        <xdr:spPr>
          <a:xfrm rot="21463685" flipV="1">
            <a:off x="1765" y="479"/>
            <a:ext cx="10" cy="236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10</xdr:row>
      <xdr:rowOff>57150</xdr:rowOff>
    </xdr:from>
    <xdr:to>
      <xdr:col>29</xdr:col>
      <xdr:colOff>28575</xdr:colOff>
      <xdr:row>10</xdr:row>
      <xdr:rowOff>114300</xdr:rowOff>
    </xdr:to>
    <xdr:sp>
      <xdr:nvSpPr>
        <xdr:cNvPr id="173" name="Rectangle 506"/>
        <xdr:cNvSpPr>
          <a:spLocks/>
        </xdr:cNvSpPr>
      </xdr:nvSpPr>
      <xdr:spPr>
        <a:xfrm>
          <a:off x="7038975" y="3105150"/>
          <a:ext cx="155257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8</xdr:row>
      <xdr:rowOff>152400</xdr:rowOff>
    </xdr:from>
    <xdr:to>
      <xdr:col>4</xdr:col>
      <xdr:colOff>190500</xdr:colOff>
      <xdr:row>36</xdr:row>
      <xdr:rowOff>266700</xdr:rowOff>
    </xdr:to>
    <xdr:sp>
      <xdr:nvSpPr>
        <xdr:cNvPr id="174" name="Line 508"/>
        <xdr:cNvSpPr>
          <a:spLocks/>
        </xdr:cNvSpPr>
      </xdr:nvSpPr>
      <xdr:spPr>
        <a:xfrm flipV="1">
          <a:off x="1371600" y="2590800"/>
          <a:ext cx="0" cy="83629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5</xdr:row>
      <xdr:rowOff>47625</xdr:rowOff>
    </xdr:from>
    <xdr:to>
      <xdr:col>48</xdr:col>
      <xdr:colOff>0</xdr:colOff>
      <xdr:row>36</xdr:row>
      <xdr:rowOff>266700</xdr:rowOff>
    </xdr:to>
    <xdr:sp>
      <xdr:nvSpPr>
        <xdr:cNvPr id="175" name="Line 509"/>
        <xdr:cNvSpPr>
          <a:spLocks/>
        </xdr:cNvSpPr>
      </xdr:nvSpPr>
      <xdr:spPr>
        <a:xfrm flipH="1">
          <a:off x="14173200" y="1571625"/>
          <a:ext cx="0" cy="93821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6</xdr:row>
      <xdr:rowOff>57150</xdr:rowOff>
    </xdr:from>
    <xdr:to>
      <xdr:col>39</xdr:col>
      <xdr:colOff>85725</xdr:colOff>
      <xdr:row>36</xdr:row>
      <xdr:rowOff>238125</xdr:rowOff>
    </xdr:to>
    <xdr:sp>
      <xdr:nvSpPr>
        <xdr:cNvPr id="176" name="Line 510"/>
        <xdr:cNvSpPr>
          <a:spLocks/>
        </xdr:cNvSpPr>
      </xdr:nvSpPr>
      <xdr:spPr>
        <a:xfrm>
          <a:off x="11601450" y="1885950"/>
          <a:ext cx="0" cy="90392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219075</xdr:rowOff>
    </xdr:from>
    <xdr:to>
      <xdr:col>48</xdr:col>
      <xdr:colOff>0</xdr:colOff>
      <xdr:row>7</xdr:row>
      <xdr:rowOff>85725</xdr:rowOff>
    </xdr:to>
    <xdr:sp>
      <xdr:nvSpPr>
        <xdr:cNvPr id="177" name="Polygon 511"/>
        <xdr:cNvSpPr>
          <a:spLocks/>
        </xdr:cNvSpPr>
      </xdr:nvSpPr>
      <xdr:spPr>
        <a:xfrm>
          <a:off x="11601450" y="1743075"/>
          <a:ext cx="2571750" cy="476250"/>
        </a:xfrm>
        <a:custGeom>
          <a:pathLst>
            <a:path h="50" w="270">
              <a:moveTo>
                <a:pt x="0" y="25"/>
              </a:moveTo>
              <a:lnTo>
                <a:pt x="270" y="21"/>
              </a:lnTo>
              <a:lnTo>
                <a:pt x="270" y="0"/>
              </a:lnTo>
              <a:lnTo>
                <a:pt x="0" y="50"/>
              </a:lnTo>
              <a:lnTo>
                <a:pt x="0" y="2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13</xdr:row>
      <xdr:rowOff>247650</xdr:rowOff>
    </xdr:from>
    <xdr:to>
      <xdr:col>45</xdr:col>
      <xdr:colOff>285750</xdr:colOff>
      <xdr:row>14</xdr:row>
      <xdr:rowOff>19050</xdr:rowOff>
    </xdr:to>
    <xdr:sp>
      <xdr:nvSpPr>
        <xdr:cNvPr id="178" name="Rectangle 512"/>
        <xdr:cNvSpPr>
          <a:spLocks/>
        </xdr:cNvSpPr>
      </xdr:nvSpPr>
      <xdr:spPr>
        <a:xfrm>
          <a:off x="11229975" y="4210050"/>
          <a:ext cx="23431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161925</xdr:rowOff>
    </xdr:from>
    <xdr:to>
      <xdr:col>5</xdr:col>
      <xdr:colOff>200025</xdr:colOff>
      <xdr:row>8</xdr:row>
      <xdr:rowOff>295275</xdr:rowOff>
    </xdr:to>
    <xdr:sp>
      <xdr:nvSpPr>
        <xdr:cNvPr id="179" name="Polygon 513"/>
        <xdr:cNvSpPr>
          <a:spLocks/>
        </xdr:cNvSpPr>
      </xdr:nvSpPr>
      <xdr:spPr>
        <a:xfrm>
          <a:off x="1066800" y="2600325"/>
          <a:ext cx="609600" cy="133350"/>
        </a:xfrm>
        <a:custGeom>
          <a:pathLst>
            <a:path h="14" w="76">
              <a:moveTo>
                <a:pt x="0" y="7"/>
              </a:moveTo>
              <a:lnTo>
                <a:pt x="76" y="7"/>
              </a:lnTo>
              <a:lnTo>
                <a:pt x="38" y="0"/>
              </a:lnTo>
              <a:lnTo>
                <a:pt x="38" y="14"/>
              </a:lnTo>
              <a:lnTo>
                <a:pt x="0" y="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</xdr:row>
      <xdr:rowOff>114300</xdr:rowOff>
    </xdr:from>
    <xdr:to>
      <xdr:col>25</xdr:col>
      <xdr:colOff>171450</xdr:colOff>
      <xdr:row>9</xdr:row>
      <xdr:rowOff>285750</xdr:rowOff>
    </xdr:to>
    <xdr:sp>
      <xdr:nvSpPr>
        <xdr:cNvPr id="180" name="Line 514"/>
        <xdr:cNvSpPr>
          <a:spLocks/>
        </xdr:cNvSpPr>
      </xdr:nvSpPr>
      <xdr:spPr>
        <a:xfrm flipV="1">
          <a:off x="409575" y="2552700"/>
          <a:ext cx="7143750" cy="4762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228600</xdr:rowOff>
    </xdr:from>
    <xdr:to>
      <xdr:col>26</xdr:col>
      <xdr:colOff>0</xdr:colOff>
      <xdr:row>8</xdr:row>
      <xdr:rowOff>266700</xdr:rowOff>
    </xdr:to>
    <xdr:sp>
      <xdr:nvSpPr>
        <xdr:cNvPr id="181" name="Line 515"/>
        <xdr:cNvSpPr>
          <a:spLocks/>
        </xdr:cNvSpPr>
      </xdr:nvSpPr>
      <xdr:spPr>
        <a:xfrm>
          <a:off x="1362075" y="2667000"/>
          <a:ext cx="6315075" cy="3810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7</xdr:row>
      <xdr:rowOff>0</xdr:rowOff>
    </xdr:from>
    <xdr:to>
      <xdr:col>34</xdr:col>
      <xdr:colOff>114300</xdr:colOff>
      <xdr:row>15</xdr:row>
      <xdr:rowOff>38100</xdr:rowOff>
    </xdr:to>
    <xdr:sp>
      <xdr:nvSpPr>
        <xdr:cNvPr id="182" name="Rectangle 517"/>
        <xdr:cNvSpPr>
          <a:spLocks/>
        </xdr:cNvSpPr>
      </xdr:nvSpPr>
      <xdr:spPr>
        <a:xfrm flipH="1">
          <a:off x="9915525" y="2133600"/>
          <a:ext cx="2381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10</xdr:row>
      <xdr:rowOff>114300</xdr:rowOff>
    </xdr:from>
    <xdr:to>
      <xdr:col>29</xdr:col>
      <xdr:colOff>209550</xdr:colOff>
      <xdr:row>10</xdr:row>
      <xdr:rowOff>266700</xdr:rowOff>
    </xdr:to>
    <xdr:sp>
      <xdr:nvSpPr>
        <xdr:cNvPr id="183" name="Rectangle 518"/>
        <xdr:cNvSpPr>
          <a:spLocks/>
        </xdr:cNvSpPr>
      </xdr:nvSpPr>
      <xdr:spPr>
        <a:xfrm>
          <a:off x="8439150" y="3162300"/>
          <a:ext cx="3333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10</xdr:row>
      <xdr:rowOff>123825</xdr:rowOff>
    </xdr:from>
    <xdr:to>
      <xdr:col>24</xdr:col>
      <xdr:colOff>171450</xdr:colOff>
      <xdr:row>10</xdr:row>
      <xdr:rowOff>276225</xdr:rowOff>
    </xdr:to>
    <xdr:sp>
      <xdr:nvSpPr>
        <xdr:cNvPr id="184" name="Rectangle 519"/>
        <xdr:cNvSpPr>
          <a:spLocks/>
        </xdr:cNvSpPr>
      </xdr:nvSpPr>
      <xdr:spPr>
        <a:xfrm>
          <a:off x="6924675" y="3171825"/>
          <a:ext cx="333375" cy="152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</xdr:row>
      <xdr:rowOff>114300</xdr:rowOff>
    </xdr:from>
    <xdr:to>
      <xdr:col>54</xdr:col>
      <xdr:colOff>85725</xdr:colOff>
      <xdr:row>5</xdr:row>
      <xdr:rowOff>266700</xdr:rowOff>
    </xdr:to>
    <xdr:sp>
      <xdr:nvSpPr>
        <xdr:cNvPr id="185" name="Oval 267"/>
        <xdr:cNvSpPr>
          <a:spLocks/>
        </xdr:cNvSpPr>
      </xdr:nvSpPr>
      <xdr:spPr>
        <a:xfrm>
          <a:off x="15878175" y="1638300"/>
          <a:ext cx="152400" cy="1524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161925</xdr:rowOff>
    </xdr:from>
    <xdr:to>
      <xdr:col>16</xdr:col>
      <xdr:colOff>0</xdr:colOff>
      <xdr:row>10</xdr:row>
      <xdr:rowOff>161925</xdr:rowOff>
    </xdr:to>
    <xdr:grpSp>
      <xdr:nvGrpSpPr>
        <xdr:cNvPr id="186" name="Group 521"/>
        <xdr:cNvGrpSpPr>
          <a:grpSpLocks/>
        </xdr:cNvGrpSpPr>
      </xdr:nvGrpSpPr>
      <xdr:grpSpPr>
        <a:xfrm>
          <a:off x="295275" y="2600325"/>
          <a:ext cx="4429125" cy="609600"/>
          <a:chOff x="31" y="252"/>
          <a:chExt cx="465" cy="83"/>
        </a:xfrm>
        <a:solidFill>
          <a:srgbClr val="FFFFFF"/>
        </a:solidFill>
      </xdr:grpSpPr>
      <xdr:sp>
        <xdr:nvSpPr>
          <xdr:cNvPr id="187" name="Line 522"/>
          <xdr:cNvSpPr>
            <a:spLocks/>
          </xdr:cNvSpPr>
        </xdr:nvSpPr>
        <xdr:spPr>
          <a:xfrm flipH="1">
            <a:off x="465" y="252"/>
            <a:ext cx="31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523"/>
          <xdr:cNvSpPr>
            <a:spLocks/>
          </xdr:cNvSpPr>
        </xdr:nvSpPr>
        <xdr:spPr>
          <a:xfrm flipH="1">
            <a:off x="31" y="318"/>
            <a:ext cx="434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7</xdr:row>
      <xdr:rowOff>114300</xdr:rowOff>
    </xdr:from>
    <xdr:to>
      <xdr:col>31</xdr:col>
      <xdr:colOff>200025</xdr:colOff>
      <xdr:row>8</xdr:row>
      <xdr:rowOff>19050</xdr:rowOff>
    </xdr:to>
    <xdr:sp>
      <xdr:nvSpPr>
        <xdr:cNvPr id="189" name="Polygon 526"/>
        <xdr:cNvSpPr>
          <a:spLocks/>
        </xdr:cNvSpPr>
      </xdr:nvSpPr>
      <xdr:spPr>
        <a:xfrm rot="21457338">
          <a:off x="6762750" y="2247900"/>
          <a:ext cx="2590800" cy="209550"/>
        </a:xfrm>
        <a:custGeom>
          <a:pathLst>
            <a:path h="36" w="41">
              <a:moveTo>
                <a:pt x="0" y="0"/>
              </a:moveTo>
              <a:lnTo>
                <a:pt x="41" y="35"/>
              </a:lnTo>
              <a:lnTo>
                <a:pt x="41" y="1"/>
              </a:lnTo>
              <a:lnTo>
                <a:pt x="0" y="36"/>
              </a:lnTo>
              <a:lnTo>
                <a:pt x="0" y="0"/>
              </a:lnTo>
              <a:close/>
            </a:path>
          </a:pathLst>
        </a:custGeom>
        <a:solidFill>
          <a:srgbClr val="FFFFFF">
            <a:alpha val="4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6</xdr:row>
      <xdr:rowOff>104775</xdr:rowOff>
    </xdr:from>
    <xdr:to>
      <xdr:col>31</xdr:col>
      <xdr:colOff>209550</xdr:colOff>
      <xdr:row>36</xdr:row>
      <xdr:rowOff>285750</xdr:rowOff>
    </xdr:to>
    <xdr:sp>
      <xdr:nvSpPr>
        <xdr:cNvPr id="190" name="Line 527"/>
        <xdr:cNvSpPr>
          <a:spLocks/>
        </xdr:cNvSpPr>
      </xdr:nvSpPr>
      <xdr:spPr>
        <a:xfrm>
          <a:off x="9363075" y="1933575"/>
          <a:ext cx="0" cy="90392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285750</xdr:colOff>
      <xdr:row>6</xdr:row>
      <xdr:rowOff>285750</xdr:rowOff>
    </xdr:from>
    <xdr:to>
      <xdr:col>22</xdr:col>
      <xdr:colOff>285750</xdr:colOff>
      <xdr:row>36</xdr:row>
      <xdr:rowOff>285750</xdr:rowOff>
    </xdr:to>
    <xdr:sp>
      <xdr:nvSpPr>
        <xdr:cNvPr id="191" name="Line 528"/>
        <xdr:cNvSpPr>
          <a:spLocks/>
        </xdr:cNvSpPr>
      </xdr:nvSpPr>
      <xdr:spPr>
        <a:xfrm>
          <a:off x="6781800" y="2114550"/>
          <a:ext cx="0" cy="88582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6</xdr:row>
      <xdr:rowOff>257175</xdr:rowOff>
    </xdr:from>
    <xdr:to>
      <xdr:col>36</xdr:col>
      <xdr:colOff>190500</xdr:colOff>
      <xdr:row>15</xdr:row>
      <xdr:rowOff>57150</xdr:rowOff>
    </xdr:to>
    <xdr:grpSp>
      <xdr:nvGrpSpPr>
        <xdr:cNvPr id="192" name="Group 532"/>
        <xdr:cNvGrpSpPr>
          <a:grpSpLocks/>
        </xdr:cNvGrpSpPr>
      </xdr:nvGrpSpPr>
      <xdr:grpSpPr>
        <a:xfrm>
          <a:off x="10429875" y="2085975"/>
          <a:ext cx="390525" cy="2543175"/>
          <a:chOff x="2167" y="334"/>
          <a:chExt cx="72" cy="456"/>
        </a:xfrm>
        <a:solidFill>
          <a:srgbClr val="FFFFFF"/>
        </a:solidFill>
      </xdr:grpSpPr>
      <xdr:sp>
        <xdr:nvSpPr>
          <xdr:cNvPr id="193" name="Rectangle 533"/>
          <xdr:cNvSpPr>
            <a:spLocks/>
          </xdr:cNvSpPr>
        </xdr:nvSpPr>
        <xdr:spPr>
          <a:xfrm>
            <a:off x="2167" y="336"/>
            <a:ext cx="72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534"/>
          <xdr:cNvSpPr>
            <a:spLocks/>
          </xdr:cNvSpPr>
        </xdr:nvSpPr>
        <xdr:spPr>
          <a:xfrm>
            <a:off x="2167" y="755"/>
            <a:ext cx="72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535"/>
          <xdr:cNvSpPr>
            <a:spLocks/>
          </xdr:cNvSpPr>
        </xdr:nvSpPr>
        <xdr:spPr>
          <a:xfrm>
            <a:off x="2167" y="334"/>
            <a:ext cx="72" cy="4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36</xdr:row>
      <xdr:rowOff>228600</xdr:rowOff>
    </xdr:from>
    <xdr:to>
      <xdr:col>16</xdr:col>
      <xdr:colOff>219075</xdr:colOff>
      <xdr:row>37</xdr:row>
      <xdr:rowOff>66675</xdr:rowOff>
    </xdr:to>
    <xdr:sp>
      <xdr:nvSpPr>
        <xdr:cNvPr id="196" name="Oval 305"/>
        <xdr:cNvSpPr>
          <a:spLocks/>
        </xdr:cNvSpPr>
      </xdr:nvSpPr>
      <xdr:spPr>
        <a:xfrm>
          <a:off x="4791075" y="10915650"/>
          <a:ext cx="152400" cy="1428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228600</xdr:rowOff>
    </xdr:from>
    <xdr:to>
      <xdr:col>1</xdr:col>
      <xdr:colOff>142875</xdr:colOff>
      <xdr:row>10</xdr:row>
      <xdr:rowOff>57150</xdr:rowOff>
    </xdr:to>
    <xdr:sp>
      <xdr:nvSpPr>
        <xdr:cNvPr id="197" name="Oval 587"/>
        <xdr:cNvSpPr>
          <a:spLocks/>
        </xdr:cNvSpPr>
      </xdr:nvSpPr>
      <xdr:spPr>
        <a:xfrm>
          <a:off x="304800" y="29718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38100</xdr:rowOff>
    </xdr:from>
    <xdr:to>
      <xdr:col>16</xdr:col>
      <xdr:colOff>152400</xdr:colOff>
      <xdr:row>9</xdr:row>
      <xdr:rowOff>247650</xdr:rowOff>
    </xdr:to>
    <xdr:sp>
      <xdr:nvSpPr>
        <xdr:cNvPr id="198" name="Line 588"/>
        <xdr:cNvSpPr>
          <a:spLocks/>
        </xdr:cNvSpPr>
      </xdr:nvSpPr>
      <xdr:spPr>
        <a:xfrm flipV="1">
          <a:off x="390525" y="2171700"/>
          <a:ext cx="4486275" cy="8191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200025</xdr:rowOff>
    </xdr:from>
    <xdr:to>
      <xdr:col>31</xdr:col>
      <xdr:colOff>9525</xdr:colOff>
      <xdr:row>15</xdr:row>
      <xdr:rowOff>66675</xdr:rowOff>
    </xdr:to>
    <xdr:sp>
      <xdr:nvSpPr>
        <xdr:cNvPr id="199" name="Line 589"/>
        <xdr:cNvSpPr>
          <a:spLocks noChangeAspect="1"/>
        </xdr:cNvSpPr>
      </xdr:nvSpPr>
      <xdr:spPr>
        <a:xfrm>
          <a:off x="9163050" y="2333625"/>
          <a:ext cx="0" cy="2305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257175</xdr:colOff>
      <xdr:row>8</xdr:row>
      <xdr:rowOff>295275</xdr:rowOff>
    </xdr:from>
    <xdr:to>
      <xdr:col>31</xdr:col>
      <xdr:colOff>47625</xdr:colOff>
      <xdr:row>9</xdr:row>
      <xdr:rowOff>219075</xdr:rowOff>
    </xdr:to>
    <xdr:sp>
      <xdr:nvSpPr>
        <xdr:cNvPr id="200" name="Rectangle 590"/>
        <xdr:cNvSpPr>
          <a:spLocks/>
        </xdr:cNvSpPr>
      </xdr:nvSpPr>
      <xdr:spPr>
        <a:xfrm>
          <a:off x="9115425" y="2733675"/>
          <a:ext cx="85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</xdr:row>
      <xdr:rowOff>133350</xdr:rowOff>
    </xdr:from>
    <xdr:to>
      <xdr:col>18</xdr:col>
      <xdr:colOff>247650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6238875" y="209550"/>
        <a:ext cx="39338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workbookViewId="0" topLeftCell="A1">
      <selection activeCell="F22" sqref="F22"/>
    </sheetView>
  </sheetViews>
  <sheetFormatPr defaultColWidth="9.140625" defaultRowHeight="12.75"/>
  <sheetData>
    <row r="2" ht="12.75">
      <c r="B2" t="s">
        <v>135</v>
      </c>
    </row>
    <row r="4" ht="12.75">
      <c r="B4" t="s">
        <v>136</v>
      </c>
    </row>
    <row r="5" ht="12.75">
      <c r="B5" t="s">
        <v>137</v>
      </c>
    </row>
    <row r="6" ht="12.75">
      <c r="B6" t="s">
        <v>138</v>
      </c>
    </row>
    <row r="8" ht="12.75">
      <c r="B8" t="s">
        <v>139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4"/>
  <sheetViews>
    <sheetView workbookViewId="0" topLeftCell="A1">
      <selection activeCell="BW33" sqref="BW33"/>
    </sheetView>
  </sheetViews>
  <sheetFormatPr defaultColWidth="9.140625" defaultRowHeight="12.75"/>
  <cols>
    <col min="1" max="1" width="4.140625" style="42" customWidth="1"/>
    <col min="2" max="2" width="1.421875" style="43" customWidth="1"/>
    <col min="3" max="3" width="1.421875" style="44" customWidth="1"/>
    <col min="4" max="28" width="1.421875" style="5" customWidth="1"/>
    <col min="29" max="30" width="1.421875" style="15" customWidth="1"/>
    <col min="31" max="67" width="1.421875" style="5" customWidth="1"/>
    <col min="68" max="68" width="0.85546875" style="0" customWidth="1"/>
    <col min="207" max="16384" width="9.140625" style="5" customWidth="1"/>
  </cols>
  <sheetData>
    <row r="1" spans="1:68" s="107" customFormat="1" ht="12.75">
      <c r="A1" s="33"/>
      <c r="B1" s="155"/>
      <c r="C1" s="156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57"/>
      <c r="AJ1" s="157"/>
      <c r="AK1" s="157"/>
      <c r="AL1" s="157"/>
      <c r="AM1" s="157"/>
      <c r="AN1" s="157"/>
      <c r="AO1" s="157"/>
      <c r="AP1" s="157"/>
      <c r="AQ1" s="11"/>
      <c r="AR1" s="157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P1" s="9"/>
    </row>
    <row r="2" spans="1:44" ht="6" customHeight="1">
      <c r="A2" s="14"/>
      <c r="B2" s="16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67" ht="3" customHeight="1">
      <c r="A3" s="12"/>
      <c r="B3" s="46"/>
      <c r="C3" s="2"/>
      <c r="D3" s="2"/>
      <c r="E3" s="2"/>
      <c r="F3" s="2"/>
      <c r="G3" s="46"/>
      <c r="H3" s="2"/>
      <c r="I3" s="2"/>
      <c r="J3" s="2"/>
      <c r="K3" s="2"/>
      <c r="L3" s="46"/>
      <c r="M3" s="2"/>
      <c r="N3" s="2"/>
      <c r="O3" s="2"/>
      <c r="P3" s="2"/>
      <c r="Q3" s="46"/>
      <c r="R3" s="2"/>
      <c r="S3" s="2"/>
      <c r="T3" s="2"/>
      <c r="U3" s="2"/>
      <c r="V3" s="46"/>
      <c r="W3" s="2"/>
      <c r="X3" s="2"/>
      <c r="Y3" s="2"/>
      <c r="Z3" s="2"/>
      <c r="AA3" s="46"/>
      <c r="AB3" s="2"/>
      <c r="AC3" s="2"/>
      <c r="AD3" s="2"/>
      <c r="AE3" s="2"/>
      <c r="AF3" s="46"/>
      <c r="AG3" s="2"/>
      <c r="AH3" s="2"/>
      <c r="AI3" s="2"/>
      <c r="AJ3" s="2"/>
      <c r="AK3" s="46"/>
      <c r="AL3" s="2"/>
      <c r="AM3" s="2"/>
      <c r="AN3" s="2"/>
      <c r="AO3" s="47"/>
      <c r="AP3" s="2"/>
      <c r="AQ3" s="2"/>
      <c r="AR3" s="2"/>
      <c r="AS3"/>
      <c r="AT3" s="48"/>
      <c r="AU3"/>
      <c r="AV3"/>
      <c r="AW3"/>
      <c r="AX3"/>
      <c r="AY3" s="48"/>
      <c r="AZ3"/>
      <c r="BA3"/>
      <c r="BB3"/>
      <c r="BC3"/>
      <c r="BD3"/>
      <c r="BE3" s="49"/>
      <c r="BH3"/>
      <c r="BI3"/>
      <c r="BJ3" s="49"/>
      <c r="BK3"/>
      <c r="BL3"/>
      <c r="BM3"/>
      <c r="BN3"/>
      <c r="BO3" s="49"/>
    </row>
    <row r="4" spans="1:67" ht="7.5" customHeight="1">
      <c r="A4" s="12"/>
      <c r="B4" s="50"/>
      <c r="C4" s="12"/>
      <c r="D4" s="12"/>
      <c r="E4" s="12"/>
      <c r="F4" s="12">
        <v>5</v>
      </c>
      <c r="G4" s="50"/>
      <c r="H4" s="12"/>
      <c r="I4" s="12"/>
      <c r="J4" s="12"/>
      <c r="K4" s="13">
        <v>1</v>
      </c>
      <c r="L4" s="51">
        <v>0</v>
      </c>
      <c r="M4" s="12"/>
      <c r="N4" s="12"/>
      <c r="O4" s="12"/>
      <c r="P4" s="13">
        <v>1</v>
      </c>
      <c r="Q4" s="51">
        <v>5</v>
      </c>
      <c r="R4" s="12"/>
      <c r="S4" s="12"/>
      <c r="T4" s="12"/>
      <c r="U4" s="13">
        <v>2</v>
      </c>
      <c r="V4" s="51">
        <v>0</v>
      </c>
      <c r="W4" s="12"/>
      <c r="X4" s="12"/>
      <c r="Y4" s="12"/>
      <c r="Z4" s="12">
        <v>2</v>
      </c>
      <c r="AA4" s="51">
        <v>5</v>
      </c>
      <c r="AB4" s="12"/>
      <c r="AC4" s="12"/>
      <c r="AD4" s="12"/>
      <c r="AE4" s="12">
        <v>3</v>
      </c>
      <c r="AF4" s="51">
        <v>0</v>
      </c>
      <c r="AG4" s="12"/>
      <c r="AH4" s="12"/>
      <c r="AI4" s="12"/>
      <c r="AJ4" s="12">
        <v>3</v>
      </c>
      <c r="AK4" s="51">
        <v>5</v>
      </c>
      <c r="AL4" s="12"/>
      <c r="AM4" s="12"/>
      <c r="AN4" s="12"/>
      <c r="AO4" s="52">
        <v>4</v>
      </c>
      <c r="AP4" s="51">
        <v>0</v>
      </c>
      <c r="AQ4" s="14"/>
      <c r="AR4" s="14"/>
      <c r="AS4" s="53"/>
      <c r="AT4" s="53">
        <v>4</v>
      </c>
      <c r="AU4" s="54">
        <v>5</v>
      </c>
      <c r="AV4" s="53"/>
      <c r="AW4" s="53"/>
      <c r="AX4" s="53"/>
      <c r="AY4" s="53">
        <v>5</v>
      </c>
      <c r="AZ4" s="54">
        <v>0</v>
      </c>
      <c r="BA4" s="42"/>
      <c r="BB4" s="42"/>
      <c r="BC4" s="53"/>
      <c r="BD4" s="53">
        <v>5</v>
      </c>
      <c r="BE4" s="54">
        <v>5</v>
      </c>
      <c r="BF4" s="53"/>
      <c r="BG4" s="53"/>
      <c r="BH4" s="53"/>
      <c r="BI4" s="53">
        <v>6</v>
      </c>
      <c r="BJ4" s="54">
        <v>0</v>
      </c>
      <c r="BK4" s="53"/>
      <c r="BL4" s="53"/>
      <c r="BM4" s="53"/>
      <c r="BN4" s="53">
        <v>6</v>
      </c>
      <c r="BO4" s="54">
        <v>5</v>
      </c>
    </row>
    <row r="5" spans="1:67" ht="7.5" customHeight="1">
      <c r="A5" s="12"/>
      <c r="B5" s="55"/>
      <c r="C5" s="56"/>
      <c r="D5" s="56"/>
      <c r="E5" s="56"/>
      <c r="F5" s="56"/>
      <c r="G5" s="55"/>
      <c r="H5" s="56"/>
      <c r="I5" s="56"/>
      <c r="J5" s="56"/>
      <c r="K5" s="56"/>
      <c r="L5" s="55"/>
      <c r="M5" s="56"/>
      <c r="N5" s="56"/>
      <c r="O5" s="56"/>
      <c r="P5" s="56"/>
      <c r="Q5" s="55"/>
      <c r="R5" s="56"/>
      <c r="S5" s="56"/>
      <c r="T5" s="56"/>
      <c r="U5" s="56"/>
      <c r="V5" s="55"/>
      <c r="W5" s="56"/>
      <c r="X5" s="56"/>
      <c r="Y5" s="56"/>
      <c r="Z5" s="56"/>
      <c r="AA5" s="55"/>
      <c r="AB5" s="56"/>
      <c r="AC5" s="56"/>
      <c r="AD5" s="56"/>
      <c r="AE5" s="56"/>
      <c r="AF5" s="55"/>
      <c r="AG5" s="56"/>
      <c r="AH5" s="56"/>
      <c r="AI5" s="56"/>
      <c r="AJ5" s="56"/>
      <c r="AK5" s="55"/>
      <c r="AL5" s="56"/>
      <c r="AM5" s="56"/>
      <c r="AN5" s="56"/>
      <c r="AO5" s="57"/>
      <c r="AP5" s="56"/>
      <c r="AQ5" s="56"/>
      <c r="AR5" s="56"/>
      <c r="AS5" s="58"/>
      <c r="AT5" s="59"/>
      <c r="AU5" s="58"/>
      <c r="AV5" s="58"/>
      <c r="AW5" s="58"/>
      <c r="AX5" s="58"/>
      <c r="AY5" s="59"/>
      <c r="AZ5" s="58"/>
      <c r="BA5" s="58"/>
      <c r="BB5" s="58"/>
      <c r="BC5" s="58"/>
      <c r="BD5" s="58"/>
      <c r="BE5" s="60"/>
      <c r="BF5" s="58"/>
      <c r="BG5" s="58"/>
      <c r="BH5" s="58"/>
      <c r="BI5" s="58"/>
      <c r="BJ5" s="60"/>
      <c r="BK5" s="58"/>
      <c r="BL5" s="58"/>
      <c r="BM5" s="58"/>
      <c r="BN5" s="58"/>
      <c r="BO5" s="60"/>
    </row>
    <row r="6" spans="1:67" ht="7.5" customHeight="1">
      <c r="A6" s="12"/>
      <c r="B6" s="46"/>
      <c r="C6" s="2"/>
      <c r="D6" s="2"/>
      <c r="E6" s="2"/>
      <c r="F6" s="2"/>
      <c r="G6" s="46"/>
      <c r="H6" s="2"/>
      <c r="I6" s="2"/>
      <c r="J6" s="2"/>
      <c r="K6" s="2"/>
      <c r="L6" s="46"/>
      <c r="M6" s="2"/>
      <c r="N6" s="2"/>
      <c r="O6" s="2"/>
      <c r="P6" s="2"/>
      <c r="Q6" s="46"/>
      <c r="R6" s="2"/>
      <c r="S6" s="2"/>
      <c r="T6" s="2"/>
      <c r="U6" s="2"/>
      <c r="V6" s="46"/>
      <c r="W6" s="2"/>
      <c r="X6" s="2"/>
      <c r="Y6" s="2"/>
      <c r="Z6" s="2"/>
      <c r="AA6" s="46"/>
      <c r="AB6" s="2"/>
      <c r="AC6" s="2"/>
      <c r="AD6" s="2"/>
      <c r="AE6" s="2"/>
      <c r="AF6" s="46"/>
      <c r="AG6" s="2"/>
      <c r="AH6" s="2"/>
      <c r="AI6" s="2"/>
      <c r="AJ6" s="2"/>
      <c r="AK6" s="46"/>
      <c r="AL6" s="2"/>
      <c r="AM6" s="2"/>
      <c r="AN6" s="2"/>
      <c r="AO6" s="47"/>
      <c r="AP6" s="2"/>
      <c r="AQ6" s="2"/>
      <c r="AR6" s="2"/>
      <c r="AS6"/>
      <c r="AT6" s="48"/>
      <c r="AU6"/>
      <c r="AV6"/>
      <c r="AW6"/>
      <c r="AX6"/>
      <c r="AY6" s="48"/>
      <c r="AZ6"/>
      <c r="BA6"/>
      <c r="BB6"/>
      <c r="BC6"/>
      <c r="BD6"/>
      <c r="BE6" s="49"/>
      <c r="BH6"/>
      <c r="BI6"/>
      <c r="BJ6" s="49"/>
      <c r="BK6"/>
      <c r="BL6"/>
      <c r="BM6"/>
      <c r="BN6"/>
      <c r="BO6" s="49"/>
    </row>
    <row r="7" spans="1:67" ht="7.5" customHeight="1">
      <c r="A7" s="12"/>
      <c r="B7" s="46"/>
      <c r="C7" s="2"/>
      <c r="D7" s="2"/>
      <c r="E7" s="2"/>
      <c r="F7" s="2"/>
      <c r="G7" s="46"/>
      <c r="H7" s="2"/>
      <c r="I7" s="2"/>
      <c r="J7" s="2"/>
      <c r="K7" s="2"/>
      <c r="L7" s="46"/>
      <c r="M7" s="2"/>
      <c r="N7" s="2"/>
      <c r="O7" s="2"/>
      <c r="P7" s="2"/>
      <c r="Q7" s="46"/>
      <c r="R7" s="2"/>
      <c r="S7" s="2"/>
      <c r="T7" s="2"/>
      <c r="U7" s="2"/>
      <c r="V7" s="46"/>
      <c r="W7" s="2"/>
      <c r="X7" s="2"/>
      <c r="Y7" s="2"/>
      <c r="Z7" s="2"/>
      <c r="AA7" s="46"/>
      <c r="AB7" s="2"/>
      <c r="AC7" s="2"/>
      <c r="AD7" s="2"/>
      <c r="AE7" s="2"/>
      <c r="AF7" s="46"/>
      <c r="AG7" s="2"/>
      <c r="AH7" s="2"/>
      <c r="AI7" s="2"/>
      <c r="AJ7" s="2"/>
      <c r="AK7" s="46"/>
      <c r="AL7" s="2"/>
      <c r="AM7" s="2"/>
      <c r="AN7" s="2"/>
      <c r="AO7" s="47"/>
      <c r="AP7" s="2"/>
      <c r="AQ7" s="2"/>
      <c r="AR7" s="2"/>
      <c r="AS7"/>
      <c r="AT7" s="48"/>
      <c r="AU7"/>
      <c r="AV7"/>
      <c r="AW7"/>
      <c r="AX7"/>
      <c r="AY7" s="48"/>
      <c r="AZ7"/>
      <c r="BA7"/>
      <c r="BB7"/>
      <c r="BC7"/>
      <c r="BD7"/>
      <c r="BE7" s="49"/>
      <c r="BH7"/>
      <c r="BI7"/>
      <c r="BJ7" s="49"/>
      <c r="BK7"/>
      <c r="BL7"/>
      <c r="BM7"/>
      <c r="BN7"/>
      <c r="BO7" s="49"/>
    </row>
    <row r="8" spans="1:67" ht="7.5" customHeight="1">
      <c r="A8" s="12"/>
      <c r="B8" s="46"/>
      <c r="C8" s="2"/>
      <c r="D8" s="2"/>
      <c r="E8" s="2"/>
      <c r="F8" s="2"/>
      <c r="G8" s="46"/>
      <c r="H8" s="2"/>
      <c r="I8" s="2"/>
      <c r="J8" s="2"/>
      <c r="K8" s="2"/>
      <c r="L8" s="46"/>
      <c r="M8" s="2"/>
      <c r="N8" s="2"/>
      <c r="O8" s="2"/>
      <c r="P8" s="2"/>
      <c r="Q8" s="46"/>
      <c r="R8" s="2"/>
      <c r="S8" s="2"/>
      <c r="T8" s="2"/>
      <c r="U8" s="2"/>
      <c r="V8" s="46"/>
      <c r="W8" s="2"/>
      <c r="X8" s="2"/>
      <c r="Y8" s="2"/>
      <c r="Z8" s="2"/>
      <c r="AA8" s="46"/>
      <c r="AB8" s="2"/>
      <c r="AC8" s="2"/>
      <c r="AD8" s="2"/>
      <c r="AE8" s="2"/>
      <c r="AF8" s="46"/>
      <c r="AG8" s="2"/>
      <c r="AH8" s="2"/>
      <c r="AI8" s="2"/>
      <c r="AJ8" s="2"/>
      <c r="AK8" s="46"/>
      <c r="AL8" s="2"/>
      <c r="AM8" s="2"/>
      <c r="AN8" s="2"/>
      <c r="AO8" s="47"/>
      <c r="AP8" s="2"/>
      <c r="AQ8" s="2"/>
      <c r="AR8" s="2"/>
      <c r="AS8"/>
      <c r="AT8" s="48"/>
      <c r="AU8"/>
      <c r="AV8"/>
      <c r="AW8"/>
      <c r="AX8"/>
      <c r="AY8" s="48"/>
      <c r="AZ8"/>
      <c r="BA8"/>
      <c r="BB8"/>
      <c r="BC8"/>
      <c r="BD8"/>
      <c r="BE8" s="49"/>
      <c r="BH8"/>
      <c r="BI8"/>
      <c r="BJ8" s="49"/>
      <c r="BK8"/>
      <c r="BL8"/>
      <c r="BM8"/>
      <c r="BN8"/>
      <c r="BO8" s="49"/>
    </row>
    <row r="9" spans="1:67" ht="7.5" customHeight="1">
      <c r="A9" s="12"/>
      <c r="B9" s="46"/>
      <c r="C9" s="2"/>
      <c r="D9" s="2"/>
      <c r="E9" s="2"/>
      <c r="F9" s="2"/>
      <c r="G9" s="46"/>
      <c r="H9" s="2"/>
      <c r="I9" s="2"/>
      <c r="J9" s="2"/>
      <c r="K9" s="2"/>
      <c r="L9" s="46"/>
      <c r="M9" s="2"/>
      <c r="N9" s="2"/>
      <c r="O9" s="2"/>
      <c r="P9" s="2"/>
      <c r="Q9" s="46"/>
      <c r="R9" s="2"/>
      <c r="S9" s="2"/>
      <c r="T9" s="2"/>
      <c r="U9" s="2"/>
      <c r="V9" s="46"/>
      <c r="W9" s="2"/>
      <c r="X9" s="2"/>
      <c r="Y9" s="2"/>
      <c r="Z9" s="2"/>
      <c r="AA9" s="46"/>
      <c r="AB9" s="2"/>
      <c r="AC9" s="2"/>
      <c r="AD9" s="2"/>
      <c r="AE9" s="2"/>
      <c r="AF9" s="46"/>
      <c r="AG9" s="2"/>
      <c r="AH9" s="2"/>
      <c r="AI9" s="2"/>
      <c r="AJ9" s="2"/>
      <c r="AK9" s="46"/>
      <c r="AL9" s="2"/>
      <c r="AM9" s="2"/>
      <c r="AN9" s="2"/>
      <c r="AO9" s="47"/>
      <c r="AP9" s="2"/>
      <c r="AQ9" s="2"/>
      <c r="AR9" s="2"/>
      <c r="AS9"/>
      <c r="AT9" s="48"/>
      <c r="AU9"/>
      <c r="AV9"/>
      <c r="AW9"/>
      <c r="AX9"/>
      <c r="AY9" s="48"/>
      <c r="AZ9"/>
      <c r="BA9"/>
      <c r="BB9"/>
      <c r="BC9"/>
      <c r="BD9"/>
      <c r="BE9" s="49"/>
      <c r="BH9"/>
      <c r="BI9"/>
      <c r="BJ9" s="49"/>
      <c r="BK9"/>
      <c r="BL9"/>
      <c r="BM9"/>
      <c r="BN9"/>
      <c r="BO9" s="49"/>
    </row>
    <row r="10" spans="1:67" ht="7.5" customHeight="1" thickBot="1">
      <c r="A10" s="12">
        <v>0</v>
      </c>
      <c r="B10" s="61"/>
      <c r="C10" s="62"/>
      <c r="D10" s="62"/>
      <c r="E10" s="62"/>
      <c r="F10" s="62"/>
      <c r="G10" s="61"/>
      <c r="H10" s="62"/>
      <c r="I10" s="62"/>
      <c r="J10" s="62"/>
      <c r="K10" s="62"/>
      <c r="L10" s="61"/>
      <c r="M10" s="62"/>
      <c r="N10" s="62"/>
      <c r="O10" s="62"/>
      <c r="P10" s="62"/>
      <c r="Q10" s="61"/>
      <c r="R10" s="62"/>
      <c r="S10" s="62"/>
      <c r="T10" s="62"/>
      <c r="U10" s="62"/>
      <c r="V10" s="61"/>
      <c r="W10" s="62"/>
      <c r="X10" s="62"/>
      <c r="Y10" s="62"/>
      <c r="Z10" s="62"/>
      <c r="AA10" s="61"/>
      <c r="AB10" s="62"/>
      <c r="AC10" s="62"/>
      <c r="AD10" s="62"/>
      <c r="AE10" s="62"/>
      <c r="AF10" s="61"/>
      <c r="AG10" s="62"/>
      <c r="AH10" s="62"/>
      <c r="AI10" s="62"/>
      <c r="AJ10" s="62"/>
      <c r="AK10" s="61"/>
      <c r="AL10" s="62"/>
      <c r="AM10" s="62"/>
      <c r="AN10" s="62"/>
      <c r="AO10" s="63"/>
      <c r="AP10" s="62"/>
      <c r="AQ10" s="62"/>
      <c r="AR10" s="62"/>
      <c r="AS10" s="64"/>
      <c r="AT10" s="65"/>
      <c r="AU10" s="64"/>
      <c r="AV10" s="64"/>
      <c r="AW10" s="64"/>
      <c r="AX10" s="64"/>
      <c r="AY10" s="65"/>
      <c r="AZ10" s="64"/>
      <c r="BA10" s="64"/>
      <c r="BB10" s="64"/>
      <c r="BC10" s="64"/>
      <c r="BD10" s="64"/>
      <c r="BE10" s="66"/>
      <c r="BF10" s="64"/>
      <c r="BG10" s="64"/>
      <c r="BH10" s="64"/>
      <c r="BI10" s="64"/>
      <c r="BJ10" s="66"/>
      <c r="BK10" s="64"/>
      <c r="BL10" s="64"/>
      <c r="BM10" s="64"/>
      <c r="BN10" s="64"/>
      <c r="BO10" s="66"/>
    </row>
    <row r="11" spans="1:67" s="2" customFormat="1" ht="7.5" customHeight="1">
      <c r="A11" s="12"/>
      <c r="B11" s="46"/>
      <c r="G11" s="46"/>
      <c r="L11" s="46"/>
      <c r="Q11" s="46"/>
      <c r="V11" s="46"/>
      <c r="AA11" s="46"/>
      <c r="AF11" s="46"/>
      <c r="AK11" s="46"/>
      <c r="AO11" s="47"/>
      <c r="AT11" s="47"/>
      <c r="AY11" s="47"/>
      <c r="BE11" s="46"/>
      <c r="BF11" s="15"/>
      <c r="BG11" s="15"/>
      <c r="BJ11" s="46"/>
      <c r="BO11" s="46"/>
    </row>
    <row r="12" spans="1:67" s="2" customFormat="1" ht="7.5" customHeight="1">
      <c r="A12" s="12"/>
      <c r="B12" s="46"/>
      <c r="G12" s="46"/>
      <c r="L12" s="46"/>
      <c r="Q12" s="46"/>
      <c r="V12" s="46"/>
      <c r="AA12" s="46"/>
      <c r="AF12" s="46"/>
      <c r="AK12" s="46"/>
      <c r="AO12" s="47"/>
      <c r="AT12" s="47"/>
      <c r="AY12" s="47"/>
      <c r="BE12" s="46"/>
      <c r="BF12" s="15"/>
      <c r="BG12" s="15"/>
      <c r="BJ12" s="46"/>
      <c r="BO12" s="46"/>
    </row>
    <row r="13" spans="1:67" s="2" customFormat="1" ht="7.5" customHeight="1">
      <c r="A13" s="12"/>
      <c r="B13" s="46"/>
      <c r="G13" s="46"/>
      <c r="L13" s="46"/>
      <c r="Q13" s="46"/>
      <c r="V13" s="46"/>
      <c r="AA13" s="46"/>
      <c r="AF13" s="46"/>
      <c r="AK13" s="46"/>
      <c r="AO13" s="47"/>
      <c r="AT13" s="47"/>
      <c r="AY13" s="47"/>
      <c r="BE13" s="46"/>
      <c r="BF13" s="15"/>
      <c r="BG13" s="15"/>
      <c r="BJ13" s="46"/>
      <c r="BO13" s="46"/>
    </row>
    <row r="14" spans="1:67" s="2" customFormat="1" ht="7.5" customHeight="1">
      <c r="A14" s="12"/>
      <c r="B14" s="46"/>
      <c r="G14" s="46"/>
      <c r="L14" s="46"/>
      <c r="Q14" s="46"/>
      <c r="V14" s="46"/>
      <c r="AA14" s="46"/>
      <c r="AF14" s="46"/>
      <c r="AK14" s="46"/>
      <c r="AO14" s="47"/>
      <c r="AT14" s="47"/>
      <c r="AY14" s="47"/>
      <c r="BE14" s="46"/>
      <c r="BF14" s="15"/>
      <c r="BG14" s="15"/>
      <c r="BJ14" s="46"/>
      <c r="BO14" s="46"/>
    </row>
    <row r="15" spans="1:67" s="2" customFormat="1" ht="7.5" customHeight="1">
      <c r="A15" s="12">
        <v>5</v>
      </c>
      <c r="B15" s="55"/>
      <c r="C15" s="56"/>
      <c r="D15" s="56"/>
      <c r="E15" s="56"/>
      <c r="F15" s="56"/>
      <c r="G15" s="55"/>
      <c r="H15" s="56"/>
      <c r="I15" s="56"/>
      <c r="J15" s="56"/>
      <c r="K15" s="56"/>
      <c r="L15" s="55"/>
      <c r="M15" s="56"/>
      <c r="N15" s="56"/>
      <c r="O15" s="56"/>
      <c r="P15" s="56"/>
      <c r="Q15" s="55"/>
      <c r="R15" s="56"/>
      <c r="S15" s="56"/>
      <c r="T15" s="56"/>
      <c r="U15" s="56"/>
      <c r="V15" s="55"/>
      <c r="W15" s="56"/>
      <c r="X15" s="56"/>
      <c r="Y15" s="56"/>
      <c r="Z15" s="56"/>
      <c r="AA15" s="55"/>
      <c r="AB15" s="56"/>
      <c r="AC15" s="56"/>
      <c r="AD15" s="56"/>
      <c r="AE15" s="56"/>
      <c r="AF15" s="55"/>
      <c r="AG15" s="56"/>
      <c r="AH15" s="56"/>
      <c r="AI15" s="56"/>
      <c r="AJ15" s="56"/>
      <c r="AK15" s="55"/>
      <c r="AL15" s="56"/>
      <c r="AM15" s="56"/>
      <c r="AN15" s="56"/>
      <c r="AO15" s="57"/>
      <c r="AP15" s="56"/>
      <c r="AQ15" s="56"/>
      <c r="AR15" s="56"/>
      <c r="AS15" s="56"/>
      <c r="AT15" s="57"/>
      <c r="AU15" s="56"/>
      <c r="AV15" s="56"/>
      <c r="AW15" s="56"/>
      <c r="AX15" s="56"/>
      <c r="AY15" s="57"/>
      <c r="AZ15" s="56"/>
      <c r="BA15" s="56"/>
      <c r="BB15" s="56"/>
      <c r="BC15" s="56"/>
      <c r="BD15" s="56"/>
      <c r="BE15" s="55"/>
      <c r="BF15" s="56"/>
      <c r="BG15" s="56"/>
      <c r="BH15" s="56"/>
      <c r="BI15" s="56"/>
      <c r="BJ15" s="55"/>
      <c r="BK15" s="56"/>
      <c r="BL15" s="56"/>
      <c r="BM15" s="56"/>
      <c r="BN15" s="56"/>
      <c r="BO15" s="55"/>
    </row>
    <row r="16" spans="1:67" ht="7.5" customHeight="1">
      <c r="A16" s="12"/>
      <c r="B16" s="46"/>
      <c r="C16" s="2"/>
      <c r="D16" s="2"/>
      <c r="E16" s="2"/>
      <c r="F16" s="2"/>
      <c r="G16" s="46"/>
      <c r="H16" s="2"/>
      <c r="I16" s="2"/>
      <c r="J16" s="2"/>
      <c r="K16" s="2"/>
      <c r="L16" s="46"/>
      <c r="M16" s="2"/>
      <c r="N16" s="2"/>
      <c r="O16" s="2"/>
      <c r="P16" s="2"/>
      <c r="Q16" s="46"/>
      <c r="R16" s="2"/>
      <c r="S16" s="2"/>
      <c r="T16" s="2"/>
      <c r="U16" s="2"/>
      <c r="V16" s="46"/>
      <c r="W16" s="2"/>
      <c r="X16" s="2"/>
      <c r="Y16" s="2"/>
      <c r="Z16" s="2"/>
      <c r="AA16" s="46"/>
      <c r="AB16" s="2"/>
      <c r="AC16" s="2"/>
      <c r="AD16" s="2"/>
      <c r="AE16" s="2"/>
      <c r="AF16" s="46"/>
      <c r="AG16" s="2"/>
      <c r="AH16" s="2"/>
      <c r="AI16" s="2"/>
      <c r="AJ16" s="2"/>
      <c r="AK16" s="46"/>
      <c r="AL16" s="2"/>
      <c r="AM16" s="2"/>
      <c r="AN16" s="2"/>
      <c r="AO16" s="47"/>
      <c r="AP16" s="2"/>
      <c r="AQ16" s="2"/>
      <c r="AR16" s="2"/>
      <c r="AS16"/>
      <c r="AT16" s="48"/>
      <c r="AU16"/>
      <c r="AV16"/>
      <c r="AW16"/>
      <c r="AX16"/>
      <c r="AY16" s="48"/>
      <c r="AZ16"/>
      <c r="BA16"/>
      <c r="BB16"/>
      <c r="BC16"/>
      <c r="BD16"/>
      <c r="BE16" s="49"/>
      <c r="BH16"/>
      <c r="BI16"/>
      <c r="BJ16" s="49"/>
      <c r="BK16"/>
      <c r="BL16"/>
      <c r="BM16"/>
      <c r="BN16"/>
      <c r="BO16" s="49"/>
    </row>
    <row r="17" spans="1:67" ht="7.5" customHeight="1">
      <c r="A17" s="12"/>
      <c r="B17" s="50"/>
      <c r="C17" s="12"/>
      <c r="D17" s="12"/>
      <c r="E17" s="12"/>
      <c r="F17" s="12">
        <v>5</v>
      </c>
      <c r="G17" s="50"/>
      <c r="H17" s="12"/>
      <c r="I17" s="12"/>
      <c r="J17" s="12"/>
      <c r="K17" s="13">
        <v>1</v>
      </c>
      <c r="L17" s="51">
        <v>0</v>
      </c>
      <c r="M17" s="12"/>
      <c r="N17" s="12"/>
      <c r="O17" s="12"/>
      <c r="P17" s="13">
        <v>1</v>
      </c>
      <c r="Q17" s="51">
        <v>5</v>
      </c>
      <c r="R17" s="12"/>
      <c r="S17" s="12"/>
      <c r="T17" s="12"/>
      <c r="U17" s="13">
        <v>2</v>
      </c>
      <c r="V17" s="51">
        <v>0</v>
      </c>
      <c r="W17" s="12"/>
      <c r="X17" s="12"/>
      <c r="Y17" s="12"/>
      <c r="Z17" s="12">
        <v>2</v>
      </c>
      <c r="AA17" s="51">
        <v>5</v>
      </c>
      <c r="AB17" s="12"/>
      <c r="AC17" s="12"/>
      <c r="AD17" s="12"/>
      <c r="AE17" s="12">
        <v>3</v>
      </c>
      <c r="AF17" s="51">
        <v>0</v>
      </c>
      <c r="AG17" s="12"/>
      <c r="AH17" s="12"/>
      <c r="AI17" s="12"/>
      <c r="AJ17" s="12">
        <v>3</v>
      </c>
      <c r="AK17" s="51">
        <v>5</v>
      </c>
      <c r="AL17" s="12"/>
      <c r="AM17" s="12"/>
      <c r="AN17" s="12"/>
      <c r="AO17" s="52">
        <v>4</v>
      </c>
      <c r="AP17" s="51">
        <v>0</v>
      </c>
      <c r="AQ17" s="14"/>
      <c r="AR17" s="14"/>
      <c r="AS17" s="53"/>
      <c r="AT17" s="53">
        <v>4</v>
      </c>
      <c r="AU17" s="54">
        <v>5</v>
      </c>
      <c r="AV17" s="53"/>
      <c r="AW17" s="53"/>
      <c r="AX17" s="53"/>
      <c r="AY17" s="53">
        <v>5</v>
      </c>
      <c r="AZ17" s="54">
        <v>0</v>
      </c>
      <c r="BA17" s="42"/>
      <c r="BB17" s="42"/>
      <c r="BC17" s="53"/>
      <c r="BD17" s="53">
        <v>5</v>
      </c>
      <c r="BE17" s="54">
        <v>5</v>
      </c>
      <c r="BF17" s="53"/>
      <c r="BG17" s="53"/>
      <c r="BH17" s="53"/>
      <c r="BI17" s="53">
        <v>6</v>
      </c>
      <c r="BJ17" s="54">
        <v>0</v>
      </c>
      <c r="BK17" s="53"/>
      <c r="BL17" s="53"/>
      <c r="BM17" s="53"/>
      <c r="BN17" s="53">
        <v>6</v>
      </c>
      <c r="BO17" s="54">
        <v>5</v>
      </c>
    </row>
    <row r="18" spans="1:67" ht="7.5" customHeight="1">
      <c r="A18" s="12"/>
      <c r="B18" s="46"/>
      <c r="C18" s="2"/>
      <c r="D18" s="2"/>
      <c r="E18" s="2"/>
      <c r="F18" s="2"/>
      <c r="G18" s="46"/>
      <c r="H18" s="2"/>
      <c r="I18" s="2"/>
      <c r="J18" s="2"/>
      <c r="K18" s="2"/>
      <c r="L18" s="46"/>
      <c r="M18" s="2"/>
      <c r="N18" s="2"/>
      <c r="O18" s="2"/>
      <c r="P18" s="2"/>
      <c r="Q18" s="46"/>
      <c r="R18" s="2"/>
      <c r="S18" s="2"/>
      <c r="T18" s="2"/>
      <c r="U18" s="2"/>
      <c r="V18" s="46"/>
      <c r="W18" s="2"/>
      <c r="X18" s="2"/>
      <c r="Y18" s="2"/>
      <c r="Z18" s="2"/>
      <c r="AA18" s="46"/>
      <c r="AB18" s="2"/>
      <c r="AC18" s="2"/>
      <c r="AD18" s="2"/>
      <c r="AE18" s="2"/>
      <c r="AF18" s="46"/>
      <c r="AG18" s="2"/>
      <c r="AH18" s="2"/>
      <c r="AI18" s="2"/>
      <c r="AJ18" s="2"/>
      <c r="AK18" s="46"/>
      <c r="AL18" s="2"/>
      <c r="AM18" s="2"/>
      <c r="AN18" s="2"/>
      <c r="AO18" s="47"/>
      <c r="AP18" s="2"/>
      <c r="AQ18" s="2"/>
      <c r="AR18" s="2"/>
      <c r="AS18"/>
      <c r="AT18" s="48"/>
      <c r="AU18"/>
      <c r="AV18"/>
      <c r="AW18"/>
      <c r="AX18"/>
      <c r="AY18" s="48"/>
      <c r="AZ18"/>
      <c r="BA18"/>
      <c r="BB18"/>
      <c r="BC18"/>
      <c r="BD18"/>
      <c r="BE18" s="49"/>
      <c r="BH18"/>
      <c r="BI18"/>
      <c r="BJ18" s="49"/>
      <c r="BK18"/>
      <c r="BL18"/>
      <c r="BM18"/>
      <c r="BN18"/>
      <c r="BO18" s="49"/>
    </row>
    <row r="19" spans="1:67" ht="7.5" customHeight="1">
      <c r="A19" s="12"/>
      <c r="B19" s="46"/>
      <c r="C19" s="2"/>
      <c r="D19" s="2"/>
      <c r="E19" s="2"/>
      <c r="F19" s="2"/>
      <c r="G19" s="46"/>
      <c r="H19" s="2"/>
      <c r="I19" s="2"/>
      <c r="J19" s="2"/>
      <c r="K19" s="2"/>
      <c r="L19" s="46"/>
      <c r="M19" s="2"/>
      <c r="N19" s="2"/>
      <c r="O19" s="2"/>
      <c r="P19" s="2"/>
      <c r="Q19" s="46"/>
      <c r="R19" s="2"/>
      <c r="S19" s="2"/>
      <c r="T19" s="2"/>
      <c r="U19" s="2"/>
      <c r="V19" s="46"/>
      <c r="W19" s="2"/>
      <c r="X19" s="2"/>
      <c r="Y19" s="2"/>
      <c r="Z19" s="2"/>
      <c r="AA19" s="46"/>
      <c r="AB19" s="2"/>
      <c r="AC19" s="2"/>
      <c r="AD19" s="2"/>
      <c r="AE19" s="2"/>
      <c r="AF19" s="46"/>
      <c r="AG19" s="2"/>
      <c r="AH19" s="2"/>
      <c r="AI19" s="2"/>
      <c r="AJ19" s="2"/>
      <c r="AK19" s="46"/>
      <c r="AL19" s="2"/>
      <c r="AM19" s="2"/>
      <c r="AN19" s="2"/>
      <c r="AO19" s="47"/>
      <c r="AP19" s="2"/>
      <c r="AQ19" s="2"/>
      <c r="AR19" s="2"/>
      <c r="AS19"/>
      <c r="AT19" s="48"/>
      <c r="AU19"/>
      <c r="AV19"/>
      <c r="AW19"/>
      <c r="AX19"/>
      <c r="AY19" s="48"/>
      <c r="AZ19"/>
      <c r="BA19"/>
      <c r="BB19"/>
      <c r="BC19"/>
      <c r="BD19"/>
      <c r="BE19" s="49"/>
      <c r="BH19"/>
      <c r="BI19" s="48"/>
      <c r="BK19"/>
      <c r="BL19"/>
      <c r="BM19"/>
      <c r="BN19"/>
      <c r="BO19" s="49"/>
    </row>
    <row r="20" spans="1:67" ht="7.5" customHeight="1">
      <c r="A20" s="12">
        <v>10</v>
      </c>
      <c r="B20" s="55"/>
      <c r="C20" s="56"/>
      <c r="D20" s="56"/>
      <c r="E20" s="56"/>
      <c r="F20" s="56"/>
      <c r="G20" s="55"/>
      <c r="H20" s="56"/>
      <c r="I20" s="56"/>
      <c r="J20" s="56"/>
      <c r="K20" s="56"/>
      <c r="L20" s="55"/>
      <c r="M20" s="56"/>
      <c r="N20" s="56"/>
      <c r="O20" s="56"/>
      <c r="P20" s="56"/>
      <c r="Q20" s="55"/>
      <c r="R20" s="56"/>
      <c r="S20" s="56"/>
      <c r="T20" s="56"/>
      <c r="U20" s="56"/>
      <c r="V20" s="55"/>
      <c r="W20" s="56"/>
      <c r="X20" s="56"/>
      <c r="Y20" s="56"/>
      <c r="Z20" s="56"/>
      <c r="AA20" s="55"/>
      <c r="AB20" s="56"/>
      <c r="AC20" s="56"/>
      <c r="AD20" s="56"/>
      <c r="AE20" s="56"/>
      <c r="AF20" s="55"/>
      <c r="AG20" s="56"/>
      <c r="AH20" s="56"/>
      <c r="AI20" s="56"/>
      <c r="AJ20" s="56"/>
      <c r="AK20" s="46"/>
      <c r="AL20" s="15"/>
      <c r="AM20" s="15"/>
      <c r="AN20" s="15"/>
      <c r="AO20" s="57"/>
      <c r="AP20" s="15"/>
      <c r="AQ20" s="15"/>
      <c r="AR20" s="15"/>
      <c r="AT20" s="48"/>
      <c r="AY20" s="48"/>
      <c r="BE20" s="49"/>
      <c r="BI20" s="48"/>
      <c r="BO20" s="60"/>
    </row>
    <row r="21" spans="1:66" ht="7.5" customHeight="1">
      <c r="A21" s="53"/>
      <c r="B21" s="49"/>
      <c r="C21"/>
      <c r="D21"/>
      <c r="E21"/>
      <c r="F21"/>
      <c r="G21" s="49"/>
      <c r="H21"/>
      <c r="I21"/>
      <c r="J21"/>
      <c r="K21"/>
      <c r="L21" s="49"/>
      <c r="M21"/>
      <c r="N21"/>
      <c r="O21"/>
      <c r="P21"/>
      <c r="Q21" s="49"/>
      <c r="R21" s="2"/>
      <c r="S21" s="2"/>
      <c r="T21" s="2"/>
      <c r="U21" s="2"/>
      <c r="V21" s="46"/>
      <c r="W21"/>
      <c r="X21"/>
      <c r="Y21" s="2"/>
      <c r="Z21" s="2"/>
      <c r="AA21" s="46"/>
      <c r="AB21" s="2"/>
      <c r="AC21" s="2"/>
      <c r="AD21" s="2"/>
      <c r="AE21" s="2"/>
      <c r="AF21" s="46"/>
      <c r="AG21" s="2"/>
      <c r="AH21" s="2"/>
      <c r="AI21"/>
      <c r="AJ21"/>
      <c r="AK21" s="67"/>
      <c r="AL21" s="68"/>
      <c r="AM21" s="68"/>
      <c r="AN21" s="68"/>
      <c r="AO21" s="69"/>
      <c r="AP21" s="68"/>
      <c r="AQ21" s="68"/>
      <c r="AR21" s="68"/>
      <c r="AS21" s="68"/>
      <c r="AT21" s="69"/>
      <c r="AU21" s="68"/>
      <c r="AV21" s="68"/>
      <c r="AW21" s="68"/>
      <c r="AX21" s="68"/>
      <c r="AY21" s="69"/>
      <c r="AZ21" s="68"/>
      <c r="BA21" s="68"/>
      <c r="BB21" s="68"/>
      <c r="BC21" s="68"/>
      <c r="BD21" s="69"/>
      <c r="BE21" s="68"/>
      <c r="BF21" s="68"/>
      <c r="BG21" s="68"/>
      <c r="BH21" s="68"/>
      <c r="BI21" s="69"/>
      <c r="BJ21" s="68"/>
      <c r="BK21" s="68"/>
      <c r="BL21" s="68"/>
      <c r="BM21" s="68"/>
      <c r="BN21" s="69"/>
    </row>
    <row r="22" spans="1:66" ht="7.5" customHeight="1">
      <c r="A22" s="53"/>
      <c r="B22" s="49"/>
      <c r="C22"/>
      <c r="D22"/>
      <c r="E22"/>
      <c r="F22"/>
      <c r="G22" s="49"/>
      <c r="H22"/>
      <c r="I22"/>
      <c r="J22"/>
      <c r="K22"/>
      <c r="L22" s="49"/>
      <c r="M22"/>
      <c r="N22"/>
      <c r="O22"/>
      <c r="P22"/>
      <c r="Q22" s="49"/>
      <c r="R22" s="2"/>
      <c r="S22" s="2"/>
      <c r="T22" s="2"/>
      <c r="U22" s="2"/>
      <c r="V22" s="46"/>
      <c r="W22"/>
      <c r="X22"/>
      <c r="Y22" s="2"/>
      <c r="Z22" s="2"/>
      <c r="AA22" s="46"/>
      <c r="AB22" s="2"/>
      <c r="AC22" s="2"/>
      <c r="AD22" s="2"/>
      <c r="AE22" s="2"/>
      <c r="AF22" s="46"/>
      <c r="AG22" s="2"/>
      <c r="AH22" s="2"/>
      <c r="AI22"/>
      <c r="AJ22"/>
      <c r="AK22" s="49"/>
      <c r="AO22" s="48"/>
      <c r="AT22" s="48"/>
      <c r="AY22" s="48"/>
      <c r="BD22" s="48"/>
      <c r="BI22" s="48"/>
      <c r="BN22" s="48"/>
    </row>
    <row r="23" spans="1:67" ht="7.5" customHeight="1">
      <c r="A23" s="53"/>
      <c r="B23" s="49"/>
      <c r="C23"/>
      <c r="D23"/>
      <c r="E23"/>
      <c r="F23"/>
      <c r="G23" s="49"/>
      <c r="H23"/>
      <c r="I23"/>
      <c r="J23"/>
      <c r="K23"/>
      <c r="L23" s="49"/>
      <c r="M23"/>
      <c r="N23"/>
      <c r="O23"/>
      <c r="P23"/>
      <c r="Q23" s="49"/>
      <c r="R23" s="2"/>
      <c r="S23" s="2"/>
      <c r="T23" s="2"/>
      <c r="U23" s="2"/>
      <c r="V23" s="46"/>
      <c r="W23"/>
      <c r="X23"/>
      <c r="Y23" s="2"/>
      <c r="Z23" s="2"/>
      <c r="AA23" s="46"/>
      <c r="AB23" s="2"/>
      <c r="AC23" s="2"/>
      <c r="AD23" s="2"/>
      <c r="AE23" s="2"/>
      <c r="AF23" s="46"/>
      <c r="AG23" s="2"/>
      <c r="AH23" s="2"/>
      <c r="AI23"/>
      <c r="AJ23"/>
      <c r="AK23" s="49"/>
      <c r="AO23" s="48"/>
      <c r="AT23" s="48"/>
      <c r="AY23" s="48"/>
      <c r="BD23" s="48"/>
      <c r="BH23"/>
      <c r="BI23" s="48"/>
      <c r="BN23" s="48"/>
      <c r="BO23"/>
    </row>
    <row r="24" spans="1:67" ht="7.5" customHeight="1">
      <c r="A24" s="53"/>
      <c r="B24" s="49"/>
      <c r="C24"/>
      <c r="D24"/>
      <c r="E24"/>
      <c r="F24"/>
      <c r="G24" s="49"/>
      <c r="H24"/>
      <c r="I24"/>
      <c r="J24"/>
      <c r="K24"/>
      <c r="L24" s="49"/>
      <c r="M24"/>
      <c r="N24"/>
      <c r="O24"/>
      <c r="P24"/>
      <c r="Q24" s="49"/>
      <c r="R24" s="2"/>
      <c r="S24" s="2"/>
      <c r="T24" s="2"/>
      <c r="U24" s="2"/>
      <c r="V24" s="46"/>
      <c r="W24"/>
      <c r="X24"/>
      <c r="Y24" s="2"/>
      <c r="Z24" s="2"/>
      <c r="AA24" s="46"/>
      <c r="AB24" s="2"/>
      <c r="AC24" s="2"/>
      <c r="AD24" s="2"/>
      <c r="AE24" s="2"/>
      <c r="AF24" s="46"/>
      <c r="AG24" s="2"/>
      <c r="AH24" s="2"/>
      <c r="AI24"/>
      <c r="AJ24"/>
      <c r="AK24" s="49"/>
      <c r="AO24" s="48"/>
      <c r="AT24" s="48"/>
      <c r="AY24" s="48"/>
      <c r="BD24" s="48"/>
      <c r="BH24"/>
      <c r="BI24" s="48"/>
      <c r="BN24" s="48"/>
      <c r="BO24"/>
    </row>
    <row r="25" spans="1:67" ht="7.5" customHeight="1">
      <c r="A25" s="53">
        <v>15</v>
      </c>
      <c r="B25" s="60"/>
      <c r="C25" s="58"/>
      <c r="D25" s="58"/>
      <c r="E25" s="58"/>
      <c r="F25" s="58"/>
      <c r="G25" s="60"/>
      <c r="H25" s="58"/>
      <c r="I25" s="58"/>
      <c r="J25" s="58"/>
      <c r="K25" s="58"/>
      <c r="L25" s="60"/>
      <c r="M25" s="58"/>
      <c r="N25" s="58"/>
      <c r="O25" s="58"/>
      <c r="P25" s="58"/>
      <c r="Q25" s="60"/>
      <c r="R25" s="56"/>
      <c r="S25" s="56"/>
      <c r="T25" s="56"/>
      <c r="U25" s="56"/>
      <c r="V25" s="55"/>
      <c r="W25" s="58"/>
      <c r="X25" s="58"/>
      <c r="Y25" s="56"/>
      <c r="Z25" s="56"/>
      <c r="AA25" s="55"/>
      <c r="AB25" s="56"/>
      <c r="AC25" s="56"/>
      <c r="AD25" s="56"/>
      <c r="AE25" s="56"/>
      <c r="AF25" s="55"/>
      <c r="AG25" s="56"/>
      <c r="AH25" s="56"/>
      <c r="AI25" s="58"/>
      <c r="AJ25" s="58"/>
      <c r="AK25" s="60"/>
      <c r="AL25" s="58"/>
      <c r="AM25" s="58"/>
      <c r="AN25" s="58"/>
      <c r="AO25" s="59"/>
      <c r="AP25" s="58"/>
      <c r="AQ25" s="58"/>
      <c r="AR25" s="58"/>
      <c r="AS25" s="58"/>
      <c r="AT25" s="59"/>
      <c r="AU25" s="58"/>
      <c r="AV25" s="58"/>
      <c r="AW25" s="58"/>
      <c r="AX25" s="58"/>
      <c r="AY25" s="59"/>
      <c r="AZ25" s="58"/>
      <c r="BA25" s="58"/>
      <c r="BB25" s="58"/>
      <c r="BC25" s="58"/>
      <c r="BD25" s="59"/>
      <c r="BE25" s="58"/>
      <c r="BF25" s="58"/>
      <c r="BG25" s="58"/>
      <c r="BH25" s="58"/>
      <c r="BI25" s="59"/>
      <c r="BJ25" s="58"/>
      <c r="BK25" s="58"/>
      <c r="BL25" s="58"/>
      <c r="BM25" s="58"/>
      <c r="BN25" s="59"/>
      <c r="BO25" s="58"/>
    </row>
    <row r="26" spans="1:66" ht="7.5" customHeight="1">
      <c r="A26" s="53"/>
      <c r="B26" s="49"/>
      <c r="C26" s="5"/>
      <c r="G26" s="49"/>
      <c r="L26" s="49"/>
      <c r="Q26" s="49"/>
      <c r="R26" s="15"/>
      <c r="S26" s="15"/>
      <c r="T26" s="15"/>
      <c r="U26" s="15"/>
      <c r="V26" s="46"/>
      <c r="Y26" s="15"/>
      <c r="Z26" s="15"/>
      <c r="AA26" s="46"/>
      <c r="AB26" s="15"/>
      <c r="AE26" s="15"/>
      <c r="AF26" s="46"/>
      <c r="AG26" s="15"/>
      <c r="AH26" s="15"/>
      <c r="AK26" s="49"/>
      <c r="AO26" s="48"/>
      <c r="AT26" s="48"/>
      <c r="AY26" s="48"/>
      <c r="BD26" s="48"/>
      <c r="BI26" s="48"/>
      <c r="BN26" s="48"/>
    </row>
    <row r="27" spans="1:66" ht="7.5" customHeight="1">
      <c r="A27" s="53"/>
      <c r="B27" s="49"/>
      <c r="C27" s="5"/>
      <c r="G27" s="49"/>
      <c r="L27" s="49"/>
      <c r="Q27" s="49"/>
      <c r="R27" s="15"/>
      <c r="S27" s="15"/>
      <c r="T27" s="15"/>
      <c r="U27" s="15"/>
      <c r="V27" s="46"/>
      <c r="Y27" s="15"/>
      <c r="Z27" s="15"/>
      <c r="AA27" s="46"/>
      <c r="AB27" s="15"/>
      <c r="AE27" s="15"/>
      <c r="AF27" s="46"/>
      <c r="AG27" s="15"/>
      <c r="AH27" s="15"/>
      <c r="AK27" s="49"/>
      <c r="AO27" s="48"/>
      <c r="AT27" s="48"/>
      <c r="AY27" s="48"/>
      <c r="BD27" s="48"/>
      <c r="BI27" s="48"/>
      <c r="BN27" s="48"/>
    </row>
    <row r="28" spans="1:66" ht="7.5" customHeight="1">
      <c r="A28" s="53"/>
      <c r="B28" s="49"/>
      <c r="C28" s="5"/>
      <c r="G28" s="49"/>
      <c r="L28" s="49"/>
      <c r="Q28" s="49"/>
      <c r="R28" s="15"/>
      <c r="S28" s="15"/>
      <c r="T28" s="15"/>
      <c r="U28" s="15"/>
      <c r="V28" s="46"/>
      <c r="Y28" s="15"/>
      <c r="Z28" s="15"/>
      <c r="AA28" s="46"/>
      <c r="AB28" s="15"/>
      <c r="AE28" s="15"/>
      <c r="AF28" s="46"/>
      <c r="AG28" s="15"/>
      <c r="AH28" s="15"/>
      <c r="AK28" s="49"/>
      <c r="AO28" s="48"/>
      <c r="AT28" s="48"/>
      <c r="AY28" s="48"/>
      <c r="BD28" s="48"/>
      <c r="BI28" s="48"/>
      <c r="BN28" s="48"/>
    </row>
    <row r="29" spans="1:66" ht="7.5" customHeight="1">
      <c r="A29" s="53"/>
      <c r="B29" s="49"/>
      <c r="C29" s="5"/>
      <c r="G29" s="49"/>
      <c r="L29" s="49"/>
      <c r="Q29" s="49"/>
      <c r="R29" s="15"/>
      <c r="S29" s="15"/>
      <c r="T29" s="15"/>
      <c r="U29" s="15"/>
      <c r="V29" s="46"/>
      <c r="Y29" s="15"/>
      <c r="Z29" s="15"/>
      <c r="AA29" s="46"/>
      <c r="AB29" s="15"/>
      <c r="AE29" s="15"/>
      <c r="AF29" s="46"/>
      <c r="AG29" s="15"/>
      <c r="AH29" s="15"/>
      <c r="AK29" s="49"/>
      <c r="AO29" s="48"/>
      <c r="AT29" s="48"/>
      <c r="AY29" s="48"/>
      <c r="BD29" s="48"/>
      <c r="BI29" s="48"/>
      <c r="BN29" s="48"/>
    </row>
    <row r="30" spans="1:67" ht="7.5" customHeight="1">
      <c r="A30" s="53">
        <v>20</v>
      </c>
      <c r="B30" s="60"/>
      <c r="C30" s="58"/>
      <c r="D30" s="58"/>
      <c r="E30" s="58"/>
      <c r="F30" s="58"/>
      <c r="G30" s="60"/>
      <c r="H30" s="58"/>
      <c r="I30" s="58"/>
      <c r="J30" s="58"/>
      <c r="K30" s="58"/>
      <c r="L30" s="60"/>
      <c r="M30" s="58"/>
      <c r="N30" s="58"/>
      <c r="O30" s="58"/>
      <c r="P30" s="58"/>
      <c r="Q30" s="60"/>
      <c r="R30" s="56"/>
      <c r="S30" s="56"/>
      <c r="T30" s="56"/>
      <c r="U30" s="56"/>
      <c r="V30" s="55"/>
      <c r="W30" s="58"/>
      <c r="X30" s="58"/>
      <c r="Y30" s="56"/>
      <c r="Z30" s="56"/>
      <c r="AA30" s="55"/>
      <c r="AB30" s="56"/>
      <c r="AC30" s="56"/>
      <c r="AD30" s="56"/>
      <c r="AE30" s="56"/>
      <c r="AF30" s="55"/>
      <c r="AG30" s="56"/>
      <c r="AH30" s="56"/>
      <c r="AI30" s="58"/>
      <c r="AJ30" s="58"/>
      <c r="AK30" s="60"/>
      <c r="AL30" s="58"/>
      <c r="AM30" s="58"/>
      <c r="AN30" s="58"/>
      <c r="AO30" s="59"/>
      <c r="AP30" s="58"/>
      <c r="AQ30" s="58"/>
      <c r="AR30" s="58"/>
      <c r="AS30" s="58"/>
      <c r="AT30" s="59"/>
      <c r="AU30" s="58"/>
      <c r="AV30" s="58"/>
      <c r="AW30" s="58"/>
      <c r="AX30" s="58"/>
      <c r="AY30" s="59"/>
      <c r="AZ30" s="58"/>
      <c r="BA30" s="58"/>
      <c r="BB30" s="58"/>
      <c r="BC30" s="58"/>
      <c r="BD30" s="59"/>
      <c r="BE30" s="58"/>
      <c r="BF30" s="58"/>
      <c r="BG30" s="58"/>
      <c r="BH30" s="58"/>
      <c r="BI30" s="59"/>
      <c r="BJ30" s="58"/>
      <c r="BK30" s="58"/>
      <c r="BL30" s="58"/>
      <c r="BM30" s="58"/>
      <c r="BN30" s="59"/>
      <c r="BO30" s="58"/>
    </row>
    <row r="31" spans="1:67" ht="7.5" customHeight="1">
      <c r="A31" s="53"/>
      <c r="B31" s="49"/>
      <c r="C31"/>
      <c r="D31"/>
      <c r="E31"/>
      <c r="F31"/>
      <c r="G31" s="49"/>
      <c r="H31"/>
      <c r="I31"/>
      <c r="J31"/>
      <c r="K31"/>
      <c r="L31" s="49"/>
      <c r="M31"/>
      <c r="N31"/>
      <c r="O31"/>
      <c r="P31"/>
      <c r="Q31" s="49"/>
      <c r="R31" s="2"/>
      <c r="S31" s="2"/>
      <c r="T31" s="2"/>
      <c r="U31" s="2"/>
      <c r="V31" s="46"/>
      <c r="W31"/>
      <c r="X31"/>
      <c r="Y31" s="2"/>
      <c r="Z31" s="2"/>
      <c r="AA31" s="46"/>
      <c r="AB31" s="2"/>
      <c r="AC31" s="2"/>
      <c r="AD31" s="2"/>
      <c r="AE31" s="2"/>
      <c r="AF31" s="46"/>
      <c r="AG31" s="2"/>
      <c r="AH31" s="2"/>
      <c r="AI31"/>
      <c r="AJ31"/>
      <c r="AK31" s="49"/>
      <c r="AO31" s="48"/>
      <c r="AT31" s="48"/>
      <c r="AY31" s="48"/>
      <c r="BD31" s="48"/>
      <c r="BH31"/>
      <c r="BI31" s="48"/>
      <c r="BN31" s="48"/>
      <c r="BO31"/>
    </row>
    <row r="32" spans="1:67" ht="7.5" customHeight="1">
      <c r="A32" s="53"/>
      <c r="B32" s="49"/>
      <c r="C32"/>
      <c r="D32"/>
      <c r="E32"/>
      <c r="F32"/>
      <c r="G32" s="49"/>
      <c r="H32"/>
      <c r="I32"/>
      <c r="J32"/>
      <c r="K32"/>
      <c r="L32" s="49"/>
      <c r="M32"/>
      <c r="N32"/>
      <c r="O32"/>
      <c r="P32"/>
      <c r="Q32" s="49"/>
      <c r="R32" s="2"/>
      <c r="S32" s="2"/>
      <c r="T32" s="2"/>
      <c r="U32" s="2"/>
      <c r="V32" s="46"/>
      <c r="W32"/>
      <c r="X32"/>
      <c r="Y32" s="2"/>
      <c r="Z32" s="2"/>
      <c r="AA32" s="46"/>
      <c r="AB32" s="2"/>
      <c r="AC32" s="2"/>
      <c r="AD32" s="2"/>
      <c r="AE32" s="2"/>
      <c r="AF32" s="46"/>
      <c r="AG32" s="2"/>
      <c r="AH32" s="2"/>
      <c r="AI32"/>
      <c r="AJ32"/>
      <c r="AK32" s="49"/>
      <c r="AO32" s="48"/>
      <c r="AT32" s="48"/>
      <c r="AY32" s="48"/>
      <c r="BD32" s="48"/>
      <c r="BH32"/>
      <c r="BI32" s="48"/>
      <c r="BN32" s="48"/>
      <c r="BO32"/>
    </row>
    <row r="33" spans="1:67" ht="7.5" customHeight="1">
      <c r="A33" s="53"/>
      <c r="B33" s="49"/>
      <c r="C33"/>
      <c r="D33"/>
      <c r="E33"/>
      <c r="F33"/>
      <c r="G33" s="49"/>
      <c r="H33"/>
      <c r="I33"/>
      <c r="J33"/>
      <c r="K33"/>
      <c r="L33" s="49"/>
      <c r="M33"/>
      <c r="N33"/>
      <c r="O33"/>
      <c r="P33"/>
      <c r="Q33" s="49"/>
      <c r="R33" s="2"/>
      <c r="S33" s="2"/>
      <c r="T33" s="2"/>
      <c r="U33" s="2"/>
      <c r="V33" s="46"/>
      <c r="W33"/>
      <c r="X33"/>
      <c r="Y33" s="2"/>
      <c r="Z33" s="2"/>
      <c r="AA33" s="46"/>
      <c r="AB33" s="2"/>
      <c r="AC33" s="2"/>
      <c r="AD33" s="2"/>
      <c r="AE33" s="2"/>
      <c r="AF33" s="46"/>
      <c r="AG33" s="2"/>
      <c r="AH33" s="2"/>
      <c r="AI33"/>
      <c r="AJ33"/>
      <c r="AK33" s="49"/>
      <c r="AO33" s="48"/>
      <c r="AT33" s="48"/>
      <c r="AY33" s="48"/>
      <c r="BD33" s="48"/>
      <c r="BH33"/>
      <c r="BI33" s="48"/>
      <c r="BN33" s="48"/>
      <c r="BO33"/>
    </row>
    <row r="34" spans="1:67" ht="7.5" customHeight="1">
      <c r="A34" s="53"/>
      <c r="B34" s="49"/>
      <c r="C34"/>
      <c r="D34"/>
      <c r="E34"/>
      <c r="F34"/>
      <c r="G34" s="49"/>
      <c r="H34"/>
      <c r="I34"/>
      <c r="J34"/>
      <c r="K34"/>
      <c r="L34" s="49"/>
      <c r="M34"/>
      <c r="N34"/>
      <c r="O34"/>
      <c r="P34"/>
      <c r="Q34" s="49"/>
      <c r="R34" s="2"/>
      <c r="S34" s="2"/>
      <c r="T34" s="2"/>
      <c r="U34" s="2"/>
      <c r="V34" s="46"/>
      <c r="W34"/>
      <c r="X34"/>
      <c r="Y34" s="2"/>
      <c r="Z34" s="2"/>
      <c r="AA34" s="46"/>
      <c r="AB34" s="2"/>
      <c r="AC34" s="2"/>
      <c r="AD34" s="2"/>
      <c r="AE34" s="2"/>
      <c r="AF34" s="46"/>
      <c r="AG34" s="2"/>
      <c r="AH34" s="2"/>
      <c r="AI34"/>
      <c r="AJ34"/>
      <c r="AK34" s="49"/>
      <c r="AO34" s="48"/>
      <c r="AT34" s="48"/>
      <c r="AY34" s="48"/>
      <c r="BD34" s="48"/>
      <c r="BH34"/>
      <c r="BI34" s="48"/>
      <c r="BN34" s="48"/>
      <c r="BO34"/>
    </row>
    <row r="35" spans="1:67" ht="7.5" customHeight="1">
      <c r="A35" s="53">
        <v>25</v>
      </c>
      <c r="B35" s="60"/>
      <c r="C35" s="58"/>
      <c r="D35" s="58"/>
      <c r="E35" s="58"/>
      <c r="F35" s="58"/>
      <c r="G35" s="60"/>
      <c r="H35" s="58"/>
      <c r="I35" s="58"/>
      <c r="J35" s="58"/>
      <c r="K35" s="58"/>
      <c r="L35" s="60"/>
      <c r="M35" s="58"/>
      <c r="N35" s="58"/>
      <c r="O35" s="58"/>
      <c r="P35" s="58"/>
      <c r="Q35" s="60"/>
      <c r="R35" s="56"/>
      <c r="S35" s="56"/>
      <c r="T35" s="56"/>
      <c r="U35" s="56"/>
      <c r="V35" s="55"/>
      <c r="W35" s="58"/>
      <c r="X35" s="58"/>
      <c r="Y35" s="56"/>
      <c r="Z35" s="56"/>
      <c r="AA35" s="55"/>
      <c r="AB35" s="56"/>
      <c r="AC35" s="56"/>
      <c r="AD35" s="56"/>
      <c r="AE35" s="56"/>
      <c r="AF35" s="55"/>
      <c r="AG35" s="56"/>
      <c r="AH35" s="56"/>
      <c r="AI35" s="58"/>
      <c r="AJ35" s="58"/>
      <c r="AK35" s="60"/>
      <c r="AL35" s="58"/>
      <c r="AM35" s="58"/>
      <c r="AN35" s="58"/>
      <c r="AO35" s="59"/>
      <c r="AP35" s="58"/>
      <c r="AQ35" s="58"/>
      <c r="AR35" s="58"/>
      <c r="AS35" s="58"/>
      <c r="AT35" s="59"/>
      <c r="AU35" s="58"/>
      <c r="AV35" s="58"/>
      <c r="AW35" s="58"/>
      <c r="AX35" s="58"/>
      <c r="AY35" s="59"/>
      <c r="AZ35" s="58"/>
      <c r="BA35" s="58"/>
      <c r="BB35" s="58"/>
      <c r="BC35" s="58"/>
      <c r="BD35" s="59"/>
      <c r="BE35" s="58"/>
      <c r="BF35" s="58"/>
      <c r="BG35" s="58"/>
      <c r="BH35" s="58"/>
      <c r="BI35" s="59"/>
      <c r="BJ35" s="58"/>
      <c r="BK35" s="58"/>
      <c r="BL35" s="58"/>
      <c r="BM35" s="58"/>
      <c r="BN35" s="59"/>
      <c r="BO35" s="58"/>
    </row>
    <row r="36" spans="1:67" ht="7.5" customHeight="1">
      <c r="A36" s="53"/>
      <c r="B36" s="49"/>
      <c r="C36"/>
      <c r="D36"/>
      <c r="E36"/>
      <c r="F36"/>
      <c r="G36" s="49"/>
      <c r="H36"/>
      <c r="I36"/>
      <c r="J36"/>
      <c r="K36"/>
      <c r="L36" s="49"/>
      <c r="M36"/>
      <c r="N36"/>
      <c r="O36"/>
      <c r="P36"/>
      <c r="Q36" s="49"/>
      <c r="R36" s="2"/>
      <c r="S36" s="2"/>
      <c r="T36" s="2"/>
      <c r="U36" s="2"/>
      <c r="V36" s="46"/>
      <c r="W36"/>
      <c r="X36"/>
      <c r="Y36" s="2"/>
      <c r="Z36" s="2"/>
      <c r="AA36" s="46"/>
      <c r="AB36" s="2"/>
      <c r="AC36" s="2"/>
      <c r="AD36" s="2"/>
      <c r="AE36" s="2"/>
      <c r="AF36" s="46"/>
      <c r="AG36" s="2"/>
      <c r="AH36" s="2"/>
      <c r="AI36"/>
      <c r="AJ36"/>
      <c r="AK36" s="49"/>
      <c r="AO36" s="48"/>
      <c r="AT36" s="48"/>
      <c r="AY36" s="48"/>
      <c r="BD36" s="48"/>
      <c r="BH36"/>
      <c r="BI36" s="48"/>
      <c r="BN36" s="48"/>
      <c r="BO36"/>
    </row>
    <row r="37" spans="1:67" ht="7.5" customHeight="1">
      <c r="A37" s="53"/>
      <c r="B37" s="49"/>
      <c r="C37"/>
      <c r="D37"/>
      <c r="E37"/>
      <c r="F37"/>
      <c r="G37" s="49"/>
      <c r="H37"/>
      <c r="I37"/>
      <c r="J37"/>
      <c r="K37"/>
      <c r="L37" s="49"/>
      <c r="M37"/>
      <c r="N37"/>
      <c r="O37"/>
      <c r="P37"/>
      <c r="Q37" s="49"/>
      <c r="R37" s="2"/>
      <c r="S37" s="2"/>
      <c r="T37" s="2"/>
      <c r="U37" s="2"/>
      <c r="V37" s="46"/>
      <c r="W37"/>
      <c r="X37"/>
      <c r="Y37" s="2"/>
      <c r="Z37" s="2"/>
      <c r="AA37" s="46"/>
      <c r="AB37" s="2"/>
      <c r="AC37" s="2"/>
      <c r="AD37" s="2"/>
      <c r="AE37" s="2"/>
      <c r="AF37" s="46"/>
      <c r="AG37" s="2"/>
      <c r="AH37" s="2"/>
      <c r="AI37"/>
      <c r="AJ37"/>
      <c r="AK37" s="49"/>
      <c r="AO37" s="48"/>
      <c r="AT37" s="48"/>
      <c r="AY37" s="48"/>
      <c r="BD37" s="48"/>
      <c r="BH37"/>
      <c r="BI37" s="48"/>
      <c r="BN37" s="48"/>
      <c r="BO37"/>
    </row>
    <row r="38" spans="1:67" ht="7.5" customHeight="1">
      <c r="A38" s="53"/>
      <c r="B38" s="49"/>
      <c r="C38"/>
      <c r="D38"/>
      <c r="E38"/>
      <c r="F38"/>
      <c r="G38" s="49"/>
      <c r="H38"/>
      <c r="I38"/>
      <c r="J38"/>
      <c r="K38"/>
      <c r="L38" s="49"/>
      <c r="M38"/>
      <c r="N38"/>
      <c r="O38"/>
      <c r="P38"/>
      <c r="Q38" s="49"/>
      <c r="R38" s="2"/>
      <c r="S38" s="2"/>
      <c r="T38" s="2"/>
      <c r="U38" s="2"/>
      <c r="V38" s="46"/>
      <c r="W38"/>
      <c r="X38"/>
      <c r="Y38" s="2"/>
      <c r="Z38" s="2"/>
      <c r="AA38" s="46"/>
      <c r="AB38" s="2"/>
      <c r="AC38" s="2"/>
      <c r="AD38" s="2"/>
      <c r="AE38" s="2"/>
      <c r="AF38" s="46"/>
      <c r="AG38" s="2"/>
      <c r="AH38" s="2"/>
      <c r="AI38"/>
      <c r="AJ38"/>
      <c r="AK38" s="49"/>
      <c r="AO38" s="48"/>
      <c r="AT38" s="48"/>
      <c r="AY38" s="48"/>
      <c r="BD38" s="48"/>
      <c r="BH38"/>
      <c r="BI38" s="48"/>
      <c r="BN38" s="48"/>
      <c r="BO38"/>
    </row>
    <row r="39" spans="1:67" ht="7.5" customHeight="1">
      <c r="A39" s="53"/>
      <c r="B39" s="49"/>
      <c r="C39"/>
      <c r="D39"/>
      <c r="E39"/>
      <c r="F39"/>
      <c r="G39" s="49"/>
      <c r="H39"/>
      <c r="I39"/>
      <c r="J39"/>
      <c r="K39"/>
      <c r="L39" s="49"/>
      <c r="M39"/>
      <c r="N39"/>
      <c r="O39"/>
      <c r="P39"/>
      <c r="Q39" s="49"/>
      <c r="R39" s="2"/>
      <c r="S39" s="2"/>
      <c r="T39" s="2"/>
      <c r="U39" s="2"/>
      <c r="V39" s="46"/>
      <c r="W39"/>
      <c r="X39"/>
      <c r="Y39" s="2"/>
      <c r="Z39" s="2"/>
      <c r="AA39" s="46"/>
      <c r="AB39" s="2"/>
      <c r="AC39" s="2"/>
      <c r="AD39" s="2"/>
      <c r="AE39" s="2"/>
      <c r="AF39" s="46"/>
      <c r="AG39" s="2"/>
      <c r="AH39" s="2"/>
      <c r="AI39"/>
      <c r="AJ39"/>
      <c r="AK39" s="49"/>
      <c r="AO39" s="48"/>
      <c r="AT39" s="48"/>
      <c r="AY39" s="48"/>
      <c r="BD39" s="48"/>
      <c r="BH39"/>
      <c r="BI39" s="48"/>
      <c r="BN39" s="48"/>
      <c r="BO39"/>
    </row>
    <row r="40" spans="1:67" ht="7.5" customHeight="1">
      <c r="A40" s="53">
        <v>30</v>
      </c>
      <c r="B40" s="60"/>
      <c r="C40" s="58"/>
      <c r="D40" s="58"/>
      <c r="E40" s="58"/>
      <c r="F40" s="70">
        <v>5</v>
      </c>
      <c r="G40" s="71"/>
      <c r="H40" s="70"/>
      <c r="I40" s="70"/>
      <c r="J40" s="70"/>
      <c r="K40" s="72">
        <v>1</v>
      </c>
      <c r="L40" s="73">
        <v>0</v>
      </c>
      <c r="M40" s="70"/>
      <c r="N40" s="70"/>
      <c r="O40" s="70"/>
      <c r="P40" s="72">
        <v>1</v>
      </c>
      <c r="Q40" s="73">
        <v>5</v>
      </c>
      <c r="R40" s="70"/>
      <c r="S40" s="70"/>
      <c r="T40" s="70"/>
      <c r="U40" s="72">
        <v>2</v>
      </c>
      <c r="V40" s="73">
        <v>0</v>
      </c>
      <c r="W40" s="70"/>
      <c r="X40" s="70"/>
      <c r="Y40" s="74"/>
      <c r="Z40" s="74">
        <v>2</v>
      </c>
      <c r="AA40" s="75">
        <v>5</v>
      </c>
      <c r="AB40" s="74"/>
      <c r="AC40" s="74"/>
      <c r="AD40" s="74"/>
      <c r="AE40" s="74">
        <v>3</v>
      </c>
      <c r="AF40" s="75">
        <v>0</v>
      </c>
      <c r="AG40" s="74"/>
      <c r="AH40" s="74"/>
      <c r="AI40" s="70"/>
      <c r="AJ40" s="70">
        <v>3</v>
      </c>
      <c r="AK40" s="73">
        <v>5</v>
      </c>
      <c r="AL40" s="70"/>
      <c r="AM40" s="70"/>
      <c r="AN40" s="70"/>
      <c r="AO40" s="76">
        <v>4</v>
      </c>
      <c r="AP40" s="73">
        <v>0</v>
      </c>
      <c r="AQ40" s="70"/>
      <c r="AR40" s="70"/>
      <c r="AS40" s="70"/>
      <c r="AT40" s="70">
        <v>4</v>
      </c>
      <c r="AU40" s="73">
        <v>5</v>
      </c>
      <c r="AV40" s="70"/>
      <c r="AW40" s="70"/>
      <c r="AX40" s="70"/>
      <c r="AY40" s="70">
        <v>5</v>
      </c>
      <c r="AZ40" s="73">
        <v>0</v>
      </c>
      <c r="BA40" s="70"/>
      <c r="BB40" s="70"/>
      <c r="BC40" s="70"/>
      <c r="BD40" s="70">
        <v>5</v>
      </c>
      <c r="BE40" s="73">
        <v>5</v>
      </c>
      <c r="BF40" s="70"/>
      <c r="BG40" s="70"/>
      <c r="BH40" s="70"/>
      <c r="BI40" s="70">
        <v>6</v>
      </c>
      <c r="BJ40" s="73">
        <v>0</v>
      </c>
      <c r="BK40" s="70"/>
      <c r="BL40" s="70"/>
      <c r="BM40" s="70"/>
      <c r="BN40" s="70">
        <v>6</v>
      </c>
      <c r="BO40" s="73">
        <v>5</v>
      </c>
    </row>
    <row r="41" spans="1:67" ht="7.5" customHeight="1">
      <c r="A41" s="53"/>
      <c r="B41" s="49"/>
      <c r="C41"/>
      <c r="D41"/>
      <c r="E41"/>
      <c r="F41"/>
      <c r="G41" s="49"/>
      <c r="H41"/>
      <c r="I41"/>
      <c r="J41"/>
      <c r="K41"/>
      <c r="L41" s="49"/>
      <c r="M41"/>
      <c r="N41"/>
      <c r="O41"/>
      <c r="P41"/>
      <c r="Q41" s="49"/>
      <c r="R41" s="2"/>
      <c r="S41" s="2"/>
      <c r="T41" s="2"/>
      <c r="U41" s="2"/>
      <c r="V41" s="46"/>
      <c r="W41"/>
      <c r="X41"/>
      <c r="Y41" s="2"/>
      <c r="Z41" s="2"/>
      <c r="AA41" s="46"/>
      <c r="AB41" s="2"/>
      <c r="AC41" s="2"/>
      <c r="AD41" s="2"/>
      <c r="AE41" s="2"/>
      <c r="AF41" s="46"/>
      <c r="AG41" s="2"/>
      <c r="AH41" s="2"/>
      <c r="AI41"/>
      <c r="AJ41"/>
      <c r="AK41" s="49"/>
      <c r="AO41" s="48"/>
      <c r="AT41" s="48"/>
      <c r="AY41" s="48"/>
      <c r="BD41" s="48"/>
      <c r="BH41"/>
      <c r="BI41" s="48"/>
      <c r="BN41" s="48"/>
      <c r="BO41"/>
    </row>
    <row r="42" spans="1:67" ht="7.5" customHeight="1">
      <c r="A42" s="53"/>
      <c r="B42" s="77"/>
      <c r="C42" s="53"/>
      <c r="D42" s="53"/>
      <c r="E42" s="53"/>
      <c r="F42" s="53"/>
      <c r="G42" s="77"/>
      <c r="H42" s="53"/>
      <c r="I42" s="53"/>
      <c r="J42" s="53"/>
      <c r="K42" s="78"/>
      <c r="L42" s="54"/>
      <c r="M42" s="53"/>
      <c r="N42" s="53"/>
      <c r="O42" s="53"/>
      <c r="P42" s="78"/>
      <c r="Q42" s="54"/>
      <c r="R42" s="53"/>
      <c r="S42" s="53"/>
      <c r="T42" s="53"/>
      <c r="U42" s="78"/>
      <c r="V42" s="54"/>
      <c r="W42" s="53"/>
      <c r="X42" s="53"/>
      <c r="Y42" s="53"/>
      <c r="Z42" s="53"/>
      <c r="AA42" s="54"/>
      <c r="AB42" s="53"/>
      <c r="AC42" s="12"/>
      <c r="AD42" s="12"/>
      <c r="AE42" s="53"/>
      <c r="AF42" s="54"/>
      <c r="AG42" s="53"/>
      <c r="AH42" s="53"/>
      <c r="AI42" s="53"/>
      <c r="AJ42" s="53"/>
      <c r="AK42" s="54"/>
      <c r="AL42" s="53"/>
      <c r="AM42" s="53"/>
      <c r="AN42" s="53"/>
      <c r="AO42" s="79"/>
      <c r="AP42" s="54"/>
      <c r="AQ42" s="42"/>
      <c r="AR42" s="42"/>
      <c r="AS42" s="53"/>
      <c r="AT42" s="53"/>
      <c r="AU42" s="54"/>
      <c r="AV42" s="53"/>
      <c r="AW42" s="53"/>
      <c r="AX42" s="53"/>
      <c r="AY42" s="53"/>
      <c r="AZ42" s="54"/>
      <c r="BA42" s="42"/>
      <c r="BB42" s="42"/>
      <c r="BC42" s="53"/>
      <c r="BD42" s="53"/>
      <c r="BE42" s="54"/>
      <c r="BF42" s="53"/>
      <c r="BG42" s="53"/>
      <c r="BH42" s="53"/>
      <c r="BI42" s="53"/>
      <c r="BJ42" s="54"/>
      <c r="BK42" s="53"/>
      <c r="BL42" s="53"/>
      <c r="BM42" s="53"/>
      <c r="BN42" s="53"/>
      <c r="BO42" s="54"/>
    </row>
    <row r="43" spans="20:24" ht="7.5" customHeight="1">
      <c r="T43" s="15"/>
      <c r="U43" s="15"/>
      <c r="V43" s="15"/>
      <c r="W43" s="15"/>
      <c r="X43" s="15"/>
    </row>
    <row r="44" spans="20:24" ht="6" customHeight="1">
      <c r="T44" s="15"/>
      <c r="U44" s="15"/>
      <c r="V44" s="15"/>
      <c r="W44" s="15"/>
      <c r="X44" s="15"/>
    </row>
    <row r="45" spans="1:5" ht="7.5" customHeight="1">
      <c r="A45" s="53"/>
      <c r="B45" s="77"/>
      <c r="C45" s="53"/>
      <c r="D45" s="53"/>
      <c r="E45" s="53"/>
    </row>
    <row r="46" spans="1:4" ht="12.75">
      <c r="A46" s="80" t="s">
        <v>66</v>
      </c>
      <c r="C46" s="43"/>
      <c r="D46" s="44"/>
    </row>
    <row r="47" spans="1:40" ht="12.75">
      <c r="A47" s="81"/>
      <c r="C47" s="5"/>
      <c r="I47" s="82"/>
      <c r="M47" s="82"/>
      <c r="N47" s="83"/>
      <c r="O47" s="83"/>
      <c r="P47" s="82"/>
      <c r="Q47" s="82"/>
      <c r="AE47" s="84"/>
      <c r="AF47" s="84"/>
      <c r="AG47" s="42"/>
      <c r="AJ47" s="85"/>
      <c r="AK47" s="86"/>
      <c r="AL47" s="87"/>
      <c r="AM47" s="87"/>
      <c r="AN47" s="87"/>
    </row>
    <row r="48" spans="1:61" ht="12.75">
      <c r="A48" s="88" t="s">
        <v>9</v>
      </c>
      <c r="C48" s="43"/>
      <c r="D48" s="44"/>
      <c r="I48" s="83"/>
      <c r="J48" s="82"/>
      <c r="K48" s="82"/>
      <c r="L48" s="14"/>
      <c r="M48" s="82"/>
      <c r="N48" s="89"/>
      <c r="O48" s="42"/>
      <c r="P48" s="90"/>
      <c r="Q48" s="89"/>
      <c r="R48" s="42"/>
      <c r="S48" s="85"/>
      <c r="AX48" s="82"/>
      <c r="AY48" s="22"/>
      <c r="AZ48" s="14"/>
      <c r="BA48" s="91" t="s">
        <v>10</v>
      </c>
      <c r="BB48" s="83"/>
      <c r="BC48" s="21"/>
      <c r="BF48" s="42"/>
      <c r="BI48" s="92"/>
    </row>
    <row r="49" spans="1:55" ht="12.75">
      <c r="A49" s="93"/>
      <c r="C49" s="5"/>
      <c r="I49" s="82"/>
      <c r="J49" s="82"/>
      <c r="N49" s="83"/>
      <c r="Q49" s="83" t="s">
        <v>67</v>
      </c>
      <c r="W49" s="83" t="s">
        <v>11</v>
      </c>
      <c r="X49" s="21"/>
      <c r="AC49" s="20" t="s">
        <v>68</v>
      </c>
      <c r="AJ49" s="83" t="s">
        <v>11</v>
      </c>
      <c r="AU49" s="94"/>
      <c r="AV49" s="85"/>
      <c r="AW49" s="82"/>
      <c r="AX49" s="42"/>
      <c r="BB49" s="83"/>
      <c r="BC49" s="21"/>
    </row>
    <row r="50" spans="1:68" ht="12.75">
      <c r="A50" s="95"/>
      <c r="C50" s="159" t="s">
        <v>12</v>
      </c>
      <c r="D50" s="160"/>
      <c r="E50" s="160"/>
      <c r="F50" s="160"/>
      <c r="G50" s="160"/>
      <c r="H50" s="14" t="s">
        <v>13</v>
      </c>
      <c r="I50" s="24"/>
      <c r="J50" s="24"/>
      <c r="K50" s="24"/>
      <c r="L50" s="21"/>
      <c r="M50" s="20"/>
      <c r="N50" s="15"/>
      <c r="O50" s="15"/>
      <c r="P50" s="15"/>
      <c r="Q50" s="15"/>
      <c r="R50" s="20" t="s">
        <v>14</v>
      </c>
      <c r="S50" s="15"/>
      <c r="T50" s="15"/>
      <c r="U50" s="15"/>
      <c r="V50" s="15"/>
      <c r="W50" s="20"/>
      <c r="X50" s="20"/>
      <c r="Y50" s="20"/>
      <c r="Z50" s="15"/>
      <c r="AA50" s="15"/>
      <c r="AB50" s="15"/>
      <c r="AC50" s="20" t="s">
        <v>15</v>
      </c>
      <c r="AD50" s="21"/>
      <c r="AE50" s="15"/>
      <c r="AF50" s="15"/>
      <c r="AG50" s="15"/>
      <c r="AH50" s="15"/>
      <c r="AI50" s="15"/>
      <c r="AJ50" s="20"/>
      <c r="AK50" s="20"/>
      <c r="AL50" s="20"/>
      <c r="AM50" s="20"/>
      <c r="AN50" s="15"/>
      <c r="AO50" s="15"/>
      <c r="AP50" s="15"/>
      <c r="AQ50" s="15"/>
      <c r="AR50" s="15"/>
      <c r="AS50" s="15"/>
      <c r="AT50" s="15"/>
      <c r="AU50" s="101"/>
      <c r="AV50" s="20"/>
      <c r="AW50" s="15"/>
      <c r="AX50" s="32" t="s">
        <v>16</v>
      </c>
      <c r="AY50" s="211">
        <v>44</v>
      </c>
      <c r="AZ50" s="212"/>
      <c r="BA50" s="212"/>
      <c r="BB50" s="212"/>
      <c r="BC50" s="14" t="s">
        <v>5</v>
      </c>
      <c r="BD50" s="26"/>
      <c r="BE50" s="161" t="s">
        <v>17</v>
      </c>
      <c r="BF50" s="162"/>
      <c r="BG50" s="162"/>
      <c r="BH50" s="162"/>
      <c r="BI50" s="162"/>
      <c r="BJ50" s="162"/>
      <c r="BK50" s="29"/>
      <c r="BL50" s="29"/>
      <c r="BM50" s="162"/>
      <c r="BN50" s="15"/>
      <c r="BO50" s="15"/>
      <c r="BP50" s="2"/>
    </row>
    <row r="51" spans="2:68" ht="12.75">
      <c r="B51" s="97" t="s">
        <v>18</v>
      </c>
      <c r="C51" s="206">
        <v>160</v>
      </c>
      <c r="D51" s="207"/>
      <c r="E51" s="207"/>
      <c r="F51" s="207"/>
      <c r="G51" s="21" t="s">
        <v>19</v>
      </c>
      <c r="H51" s="208">
        <f>C51</f>
        <v>160</v>
      </c>
      <c r="I51" s="209"/>
      <c r="J51" s="209"/>
      <c r="K51" s="209"/>
      <c r="L51" s="21" t="s">
        <v>19</v>
      </c>
      <c r="M51" s="15"/>
      <c r="N51" s="210">
        <v>31</v>
      </c>
      <c r="O51" s="209"/>
      <c r="P51" s="209"/>
      <c r="Q51" s="209"/>
      <c r="R51" s="21" t="s">
        <v>8</v>
      </c>
      <c r="S51" s="15"/>
      <c r="T51" s="205">
        <f>N51*H51</f>
        <v>4960</v>
      </c>
      <c r="U51" s="209"/>
      <c r="V51" s="209"/>
      <c r="W51" s="209"/>
      <c r="X51" s="20"/>
      <c r="Y51" s="15"/>
      <c r="Z51" s="213">
        <v>0</v>
      </c>
      <c r="AA51" s="209"/>
      <c r="AB51" s="209"/>
      <c r="AC51" s="209"/>
      <c r="AD51" s="21" t="s">
        <v>8</v>
      </c>
      <c r="AE51" s="15"/>
      <c r="AF51" s="15"/>
      <c r="AG51" s="205">
        <f>Z51*H51</f>
        <v>0</v>
      </c>
      <c r="AH51" s="209"/>
      <c r="AI51" s="209"/>
      <c r="AJ51" s="209"/>
      <c r="AK51" s="27"/>
      <c r="AL51" s="27"/>
      <c r="AM51" s="15"/>
      <c r="AN51" s="15"/>
      <c r="AO51" s="15"/>
      <c r="AP51" s="15"/>
      <c r="AQ51" s="15"/>
      <c r="AR51" s="15"/>
      <c r="AS51" s="18"/>
      <c r="AT51" s="15"/>
      <c r="AU51" s="101"/>
      <c r="AV51" s="20"/>
      <c r="AW51" s="15"/>
      <c r="AX51" s="32" t="s">
        <v>20</v>
      </c>
      <c r="AY51" s="211">
        <v>122</v>
      </c>
      <c r="AZ51" s="212"/>
      <c r="BA51" s="212"/>
      <c r="BB51" s="212"/>
      <c r="BC51" s="14" t="s">
        <v>5</v>
      </c>
      <c r="BD51" s="26"/>
      <c r="BE51" s="203">
        <v>0.35</v>
      </c>
      <c r="BF51" s="204"/>
      <c r="BG51" s="204"/>
      <c r="BH51" s="204"/>
      <c r="BI51" s="163" t="s">
        <v>5</v>
      </c>
      <c r="BJ51" s="164"/>
      <c r="BK51" s="29"/>
      <c r="BL51" s="29"/>
      <c r="BM51" s="15"/>
      <c r="BN51" s="15"/>
      <c r="BO51" s="15"/>
      <c r="BP51" s="2"/>
    </row>
    <row r="52" spans="1:68" ht="12.75">
      <c r="A52" s="98"/>
      <c r="B52" s="97" t="s">
        <v>69</v>
      </c>
      <c r="C52" s="206">
        <v>65</v>
      </c>
      <c r="D52" s="207"/>
      <c r="E52" s="207"/>
      <c r="F52" s="207"/>
      <c r="G52" s="21" t="s">
        <v>19</v>
      </c>
      <c r="H52" s="15"/>
      <c r="I52" s="15"/>
      <c r="J52" s="15"/>
      <c r="K52" s="30"/>
      <c r="L52" s="21"/>
      <c r="M52" s="28"/>
      <c r="N52" s="15"/>
      <c r="O52" s="15"/>
      <c r="P52" s="15"/>
      <c r="Q52" s="15"/>
      <c r="R52" s="21"/>
      <c r="S52" s="15"/>
      <c r="T52" s="15"/>
      <c r="U52" s="15"/>
      <c r="V52" s="15"/>
      <c r="W52" s="20"/>
      <c r="X52" s="20"/>
      <c r="Y52" s="15"/>
      <c r="Z52" s="28"/>
      <c r="AA52" s="15"/>
      <c r="AB52" s="15"/>
      <c r="AD52" s="21"/>
      <c r="AE52" s="15"/>
      <c r="AF52" s="15"/>
      <c r="AG52" s="15"/>
      <c r="AH52" s="15"/>
      <c r="AI52" s="15"/>
      <c r="AJ52" s="20"/>
      <c r="AK52" s="20"/>
      <c r="AL52" s="20"/>
      <c r="AM52" s="15"/>
      <c r="AN52" s="15"/>
      <c r="AO52" s="15"/>
      <c r="AP52" s="15"/>
      <c r="AQ52" s="15"/>
      <c r="AR52" s="15"/>
      <c r="AS52" s="18"/>
      <c r="AT52" s="15"/>
      <c r="AU52" s="15"/>
      <c r="AV52" s="15"/>
      <c r="AW52" s="15"/>
      <c r="AX52" s="32" t="s">
        <v>4</v>
      </c>
      <c r="AY52" s="213">
        <v>110.8</v>
      </c>
      <c r="AZ52" s="214"/>
      <c r="BA52" s="214"/>
      <c r="BB52" s="214"/>
      <c r="BC52" s="14" t="s">
        <v>5</v>
      </c>
      <c r="BD52" s="32"/>
      <c r="BE52" s="215">
        <f>AY52-(AY51-AY52)/AY50/2*BE51</f>
        <v>110.75545454545454</v>
      </c>
      <c r="BF52" s="216"/>
      <c r="BG52" s="216"/>
      <c r="BH52" s="216"/>
      <c r="BI52" s="21" t="s">
        <v>5</v>
      </c>
      <c r="BJ52" s="15"/>
      <c r="BK52" s="15"/>
      <c r="BL52" s="14"/>
      <c r="BM52" s="15"/>
      <c r="BN52" s="15"/>
      <c r="BO52" s="15"/>
      <c r="BP52" s="2"/>
    </row>
    <row r="53" spans="2:68" ht="12.75">
      <c r="B53" s="91" t="s">
        <v>21</v>
      </c>
      <c r="C53" s="31"/>
      <c r="D53" s="31"/>
      <c r="E53" s="31"/>
      <c r="F53" s="31"/>
      <c r="G53" s="15"/>
      <c r="H53" s="15"/>
      <c r="I53" s="15"/>
      <c r="J53" s="15"/>
      <c r="K53" s="21"/>
      <c r="L53" s="21"/>
      <c r="M53" s="28"/>
      <c r="N53" s="15"/>
      <c r="O53" s="15"/>
      <c r="P53" s="15"/>
      <c r="Q53" s="15"/>
      <c r="R53" s="21"/>
      <c r="S53" s="15"/>
      <c r="T53" s="15"/>
      <c r="U53" s="15"/>
      <c r="V53" s="15"/>
      <c r="W53" s="20"/>
      <c r="X53" s="20"/>
      <c r="Y53" s="15"/>
      <c r="Z53" s="28"/>
      <c r="AA53" s="15"/>
      <c r="AB53" s="15"/>
      <c r="AD53" s="21"/>
      <c r="AE53" s="15"/>
      <c r="AF53" s="15"/>
      <c r="AG53" s="15"/>
      <c r="AH53" s="15"/>
      <c r="AI53" s="15"/>
      <c r="AJ53" s="20"/>
      <c r="AK53" s="20"/>
      <c r="AL53" s="20"/>
      <c r="AM53" s="20"/>
      <c r="AN53" s="20"/>
      <c r="AO53" s="20"/>
      <c r="AP53" s="15"/>
      <c r="AQ53" s="15"/>
      <c r="AR53" s="15"/>
      <c r="AS53" s="15"/>
      <c r="AT53" s="15"/>
      <c r="AU53" s="15"/>
      <c r="AV53" s="15"/>
      <c r="AW53" s="15"/>
      <c r="AX53" s="32" t="s">
        <v>22</v>
      </c>
      <c r="AY53" s="213">
        <v>31.8</v>
      </c>
      <c r="AZ53" s="214"/>
      <c r="BA53" s="214"/>
      <c r="BB53" s="214"/>
      <c r="BC53" s="14" t="s">
        <v>5</v>
      </c>
      <c r="BD53" s="32"/>
      <c r="BE53" s="215">
        <f>AY53-BE51</f>
        <v>31.45</v>
      </c>
      <c r="BF53" s="216"/>
      <c r="BG53" s="216"/>
      <c r="BH53" s="216"/>
      <c r="BI53" s="21" t="s">
        <v>5</v>
      </c>
      <c r="BJ53" s="15"/>
      <c r="BK53" s="15"/>
      <c r="BL53" s="15"/>
      <c r="BM53" s="15"/>
      <c r="BN53" s="15"/>
      <c r="BO53" s="15"/>
      <c r="BP53" s="2"/>
    </row>
    <row r="54" spans="2:68" ht="12.75">
      <c r="B54" s="83" t="s">
        <v>23</v>
      </c>
      <c r="C54" s="196">
        <v>20</v>
      </c>
      <c r="D54" s="207"/>
      <c r="E54" s="207"/>
      <c r="F54" s="207"/>
      <c r="G54" s="21" t="s">
        <v>19</v>
      </c>
      <c r="H54" s="197">
        <f>C54</f>
        <v>20</v>
      </c>
      <c r="I54" s="209"/>
      <c r="J54" s="209"/>
      <c r="K54" s="209"/>
      <c r="L54" s="21" t="s">
        <v>19</v>
      </c>
      <c r="M54" s="28"/>
      <c r="N54" s="213">
        <v>26</v>
      </c>
      <c r="O54" s="212"/>
      <c r="P54" s="212"/>
      <c r="Q54" s="212"/>
      <c r="R54" s="21" t="s">
        <v>8</v>
      </c>
      <c r="S54" s="15"/>
      <c r="T54" s="205">
        <f aca="true" t="shared" si="0" ref="T54:T59">N54*H54</f>
        <v>520</v>
      </c>
      <c r="U54" s="209"/>
      <c r="V54" s="209"/>
      <c r="W54" s="209"/>
      <c r="X54" s="20"/>
      <c r="Y54" s="15"/>
      <c r="Z54" s="213">
        <v>1</v>
      </c>
      <c r="AA54" s="209"/>
      <c r="AB54" s="209"/>
      <c r="AC54" s="209"/>
      <c r="AD54" s="21" t="s">
        <v>8</v>
      </c>
      <c r="AE54" s="15"/>
      <c r="AF54" s="15"/>
      <c r="AG54" s="205">
        <f aca="true" t="shared" si="1" ref="AG54:AG59">Z54*H54</f>
        <v>20</v>
      </c>
      <c r="AH54" s="209"/>
      <c r="AI54" s="209"/>
      <c r="AJ54" s="209"/>
      <c r="AK54" s="27"/>
      <c r="AL54" s="27"/>
      <c r="AM54" s="27"/>
      <c r="AN54" s="20"/>
      <c r="AO54" s="20"/>
      <c r="AP54" s="15"/>
      <c r="AQ54" s="15"/>
      <c r="AR54" s="15"/>
      <c r="AS54" s="15"/>
      <c r="AT54" s="15"/>
      <c r="AU54" s="15"/>
      <c r="AV54" s="15"/>
      <c r="AW54" s="15"/>
      <c r="AX54" s="32" t="s">
        <v>24</v>
      </c>
      <c r="AY54" s="213">
        <v>28.7</v>
      </c>
      <c r="AZ54" s="214"/>
      <c r="BA54" s="214"/>
      <c r="BB54" s="214"/>
      <c r="BC54" s="14" t="s">
        <v>5</v>
      </c>
      <c r="BD54" s="32"/>
      <c r="BE54" s="215">
        <f>AY54-BE51</f>
        <v>28.349999999999998</v>
      </c>
      <c r="BF54" s="216"/>
      <c r="BG54" s="216"/>
      <c r="BH54" s="216"/>
      <c r="BI54" s="21" t="s">
        <v>5</v>
      </c>
      <c r="BJ54" s="15"/>
      <c r="BK54" s="15"/>
      <c r="BL54" s="15"/>
      <c r="BM54" s="15"/>
      <c r="BN54" s="15"/>
      <c r="BO54" s="15"/>
      <c r="BP54" s="2"/>
    </row>
    <row r="55" spans="2:68" ht="12.75">
      <c r="B55" s="83" t="s">
        <v>25</v>
      </c>
      <c r="C55" s="196">
        <v>40</v>
      </c>
      <c r="D55" s="207"/>
      <c r="E55" s="207"/>
      <c r="F55" s="207"/>
      <c r="G55" s="21" t="s">
        <v>19</v>
      </c>
      <c r="H55" s="197">
        <f>C55</f>
        <v>40</v>
      </c>
      <c r="I55" s="209"/>
      <c r="J55" s="209"/>
      <c r="K55" s="209"/>
      <c r="L55" s="21" t="s">
        <v>19</v>
      </c>
      <c r="M55" s="28"/>
      <c r="N55" s="213">
        <v>25</v>
      </c>
      <c r="O55" s="212"/>
      <c r="P55" s="212"/>
      <c r="Q55" s="212"/>
      <c r="R55" s="21" t="s">
        <v>8</v>
      </c>
      <c r="S55" s="15"/>
      <c r="T55" s="205">
        <f t="shared" si="0"/>
        <v>1000</v>
      </c>
      <c r="U55" s="209"/>
      <c r="V55" s="209"/>
      <c r="W55" s="209"/>
      <c r="X55" s="20"/>
      <c r="Y55" s="15"/>
      <c r="Z55" s="213">
        <v>1</v>
      </c>
      <c r="AA55" s="209"/>
      <c r="AB55" s="209"/>
      <c r="AC55" s="209"/>
      <c r="AD55" s="21" t="s">
        <v>8</v>
      </c>
      <c r="AE55" s="15"/>
      <c r="AF55" s="15"/>
      <c r="AG55" s="205">
        <f t="shared" si="1"/>
        <v>40</v>
      </c>
      <c r="AH55" s="209"/>
      <c r="AI55" s="209"/>
      <c r="AJ55" s="209"/>
      <c r="AK55" s="27"/>
      <c r="AL55" s="27"/>
      <c r="AM55" s="27"/>
      <c r="AN55" s="27"/>
      <c r="AO55" s="20"/>
      <c r="AP55" s="15"/>
      <c r="AQ55" s="15"/>
      <c r="AR55" s="15"/>
      <c r="AS55" s="14"/>
      <c r="AT55" s="15"/>
      <c r="AU55" s="15"/>
      <c r="AV55" s="15"/>
      <c r="AW55" s="15"/>
      <c r="AX55" s="32" t="s">
        <v>26</v>
      </c>
      <c r="AY55" s="213">
        <v>65</v>
      </c>
      <c r="AZ55" s="204"/>
      <c r="BA55" s="204"/>
      <c r="BB55" s="204"/>
      <c r="BC55" s="14" t="s">
        <v>8</v>
      </c>
      <c r="BD55" s="32"/>
      <c r="BE55" s="215">
        <f>AY55</f>
        <v>65</v>
      </c>
      <c r="BF55" s="216"/>
      <c r="BG55" s="216"/>
      <c r="BH55" s="216"/>
      <c r="BI55" s="21" t="s">
        <v>8</v>
      </c>
      <c r="BJ55" s="14"/>
      <c r="BK55" s="15"/>
      <c r="BL55" s="15"/>
      <c r="BM55" s="15"/>
      <c r="BN55" s="15"/>
      <c r="BO55" s="15"/>
      <c r="BP55" s="2"/>
    </row>
    <row r="56" spans="2:68" ht="12.75">
      <c r="B56" s="83" t="s">
        <v>27</v>
      </c>
      <c r="C56" s="196">
        <v>40</v>
      </c>
      <c r="D56" s="207"/>
      <c r="E56" s="207"/>
      <c r="F56" s="207"/>
      <c r="G56" s="21" t="s">
        <v>19</v>
      </c>
      <c r="H56" s="197">
        <f>C56</f>
        <v>40</v>
      </c>
      <c r="I56" s="209"/>
      <c r="J56" s="209"/>
      <c r="K56" s="209"/>
      <c r="L56" s="21" t="s">
        <v>19</v>
      </c>
      <c r="M56" s="28"/>
      <c r="N56" s="213">
        <v>41</v>
      </c>
      <c r="O56" s="212"/>
      <c r="P56" s="212"/>
      <c r="Q56" s="212"/>
      <c r="R56" s="21" t="s">
        <v>8</v>
      </c>
      <c r="S56" s="15"/>
      <c r="T56" s="205">
        <f t="shared" si="0"/>
        <v>1640</v>
      </c>
      <c r="U56" s="209"/>
      <c r="V56" s="209"/>
      <c r="W56" s="209"/>
      <c r="X56" s="20"/>
      <c r="Y56" s="15"/>
      <c r="Z56" s="213">
        <v>-1.5</v>
      </c>
      <c r="AA56" s="209"/>
      <c r="AB56" s="209"/>
      <c r="AC56" s="209"/>
      <c r="AD56" s="21" t="s">
        <v>8</v>
      </c>
      <c r="AE56" s="15"/>
      <c r="AF56" s="15"/>
      <c r="AG56" s="205">
        <f t="shared" si="1"/>
        <v>-60</v>
      </c>
      <c r="AH56" s="209"/>
      <c r="AI56" s="209"/>
      <c r="AJ56" s="209"/>
      <c r="AK56" s="27"/>
      <c r="AL56" s="27"/>
      <c r="AM56" s="27"/>
      <c r="AN56" s="27"/>
      <c r="AO56" s="20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2"/>
    </row>
    <row r="57" spans="2:68" ht="12.75">
      <c r="B57" s="83" t="s">
        <v>0</v>
      </c>
      <c r="C57" s="211">
        <v>30</v>
      </c>
      <c r="D57" s="207"/>
      <c r="E57" s="207"/>
      <c r="F57" s="207"/>
      <c r="G57" s="14" t="s">
        <v>19</v>
      </c>
      <c r="H57" s="197">
        <f>C57</f>
        <v>30</v>
      </c>
      <c r="I57" s="209"/>
      <c r="J57" s="209"/>
      <c r="K57" s="209"/>
      <c r="L57" s="21" t="s">
        <v>19</v>
      </c>
      <c r="M57" s="28"/>
      <c r="N57" s="213">
        <v>40</v>
      </c>
      <c r="O57" s="212"/>
      <c r="P57" s="212"/>
      <c r="Q57" s="212"/>
      <c r="R57" s="21" t="s">
        <v>8</v>
      </c>
      <c r="S57" s="15"/>
      <c r="T57" s="205">
        <f t="shared" si="0"/>
        <v>1200</v>
      </c>
      <c r="U57" s="209"/>
      <c r="V57" s="209"/>
      <c r="W57" s="209"/>
      <c r="X57" s="20"/>
      <c r="Y57" s="15"/>
      <c r="Z57" s="213">
        <v>-1.5</v>
      </c>
      <c r="AA57" s="209"/>
      <c r="AB57" s="209"/>
      <c r="AC57" s="209"/>
      <c r="AD57" s="21" t="s">
        <v>8</v>
      </c>
      <c r="AE57" s="15"/>
      <c r="AF57" s="15"/>
      <c r="AG57" s="205">
        <f t="shared" si="1"/>
        <v>-45</v>
      </c>
      <c r="AH57" s="209"/>
      <c r="AI57" s="209"/>
      <c r="AJ57" s="209"/>
      <c r="AK57" s="27"/>
      <c r="AL57" s="27"/>
      <c r="AM57" s="27"/>
      <c r="AN57" s="27"/>
      <c r="AO57" s="20"/>
      <c r="AP57" s="15"/>
      <c r="AQ57" s="15"/>
      <c r="AR57" s="15"/>
      <c r="AS57" s="15"/>
      <c r="AT57" s="15"/>
      <c r="AU57" s="15"/>
      <c r="AV57" s="15"/>
      <c r="AW57" s="15"/>
      <c r="AX57" s="15"/>
      <c r="AY57" s="20"/>
      <c r="AZ57" s="20"/>
      <c r="BA57" s="20"/>
      <c r="BB57" s="20"/>
      <c r="BC57" s="20"/>
      <c r="BD57" s="20" t="s">
        <v>28</v>
      </c>
      <c r="BE57" s="198">
        <f>BE52*(4*BE54+BE53)/600</f>
        <v>26.738212651515152</v>
      </c>
      <c r="BF57" s="209"/>
      <c r="BG57" s="209"/>
      <c r="BH57" s="209"/>
      <c r="BI57" s="21" t="s">
        <v>29</v>
      </c>
      <c r="BJ57" s="15"/>
      <c r="BK57" s="15"/>
      <c r="BL57" s="15"/>
      <c r="BM57" s="15"/>
      <c r="BN57" s="15"/>
      <c r="BO57" s="15"/>
      <c r="BP57" s="2"/>
    </row>
    <row r="58" spans="2:68" ht="12.75">
      <c r="B58" s="97" t="s">
        <v>30</v>
      </c>
      <c r="C58" s="199">
        <v>650</v>
      </c>
      <c r="D58" s="207"/>
      <c r="E58" s="207"/>
      <c r="F58" s="207"/>
      <c r="G58" s="21" t="s">
        <v>19</v>
      </c>
      <c r="H58" s="200">
        <f>C58*0.9</f>
        <v>585</v>
      </c>
      <c r="I58" s="209"/>
      <c r="J58" s="209"/>
      <c r="K58" s="209"/>
      <c r="L58" s="21" t="s">
        <v>19</v>
      </c>
      <c r="M58" s="15"/>
      <c r="N58" s="213">
        <v>28</v>
      </c>
      <c r="O58" s="212"/>
      <c r="P58" s="212"/>
      <c r="Q58" s="212"/>
      <c r="R58" s="21" t="s">
        <v>8</v>
      </c>
      <c r="S58" s="15"/>
      <c r="T58" s="205">
        <f t="shared" si="0"/>
        <v>16380</v>
      </c>
      <c r="U58" s="209"/>
      <c r="V58" s="209"/>
      <c r="W58" s="209"/>
      <c r="X58" s="20"/>
      <c r="Y58" s="15"/>
      <c r="Z58" s="210">
        <f>-BE69+AS58/20</f>
        <v>-31.184114293839468</v>
      </c>
      <c r="AA58" s="201"/>
      <c r="AB58" s="201"/>
      <c r="AC58" s="201"/>
      <c r="AD58" s="21" t="s">
        <v>70</v>
      </c>
      <c r="AE58" s="15"/>
      <c r="AF58" s="15"/>
      <c r="AG58" s="205">
        <f t="shared" si="1"/>
        <v>-18242.706861896088</v>
      </c>
      <c r="AH58" s="209"/>
      <c r="AI58" s="209"/>
      <c r="AJ58" s="209"/>
      <c r="AK58" s="27"/>
      <c r="AL58" s="27"/>
      <c r="AM58" s="27"/>
      <c r="AN58" s="27"/>
      <c r="AO58" s="15"/>
      <c r="AP58" s="15"/>
      <c r="AQ58" s="15"/>
      <c r="AR58" s="18" t="s">
        <v>31</v>
      </c>
      <c r="AS58" s="215">
        <f>POWER(C58,0.33333)*3.5</f>
        <v>30.317714123210706</v>
      </c>
      <c r="AT58" s="202"/>
      <c r="AU58" s="202"/>
      <c r="AV58" s="202"/>
      <c r="AW58" s="14" t="s">
        <v>5</v>
      </c>
      <c r="AX58" s="15"/>
      <c r="AY58" s="25"/>
      <c r="AZ58" s="25"/>
      <c r="BA58" s="25"/>
      <c r="BB58" s="25"/>
      <c r="BC58" s="25"/>
      <c r="BD58" s="25" t="s">
        <v>32</v>
      </c>
      <c r="BE58" s="194">
        <v>0.538</v>
      </c>
      <c r="BF58" s="195"/>
      <c r="BG58" s="195"/>
      <c r="BH58" s="195"/>
      <c r="BI58" s="21"/>
      <c r="BJ58" s="15"/>
      <c r="BK58" s="15"/>
      <c r="BL58" s="15"/>
      <c r="BM58" s="15"/>
      <c r="BN58" s="15"/>
      <c r="BO58" s="15"/>
      <c r="BP58" s="2"/>
    </row>
    <row r="59" spans="2:68" ht="12.75">
      <c r="B59" s="97" t="s">
        <v>33</v>
      </c>
      <c r="C59" s="206">
        <v>60</v>
      </c>
      <c r="D59" s="207"/>
      <c r="E59" s="207"/>
      <c r="F59" s="207"/>
      <c r="G59" s="21" t="s">
        <v>19</v>
      </c>
      <c r="H59" s="208">
        <f>C59</f>
        <v>60</v>
      </c>
      <c r="I59" s="209"/>
      <c r="J59" s="209"/>
      <c r="K59" s="209"/>
      <c r="L59" s="21" t="s">
        <v>19</v>
      </c>
      <c r="M59" s="15"/>
      <c r="N59" s="213">
        <f>AO67-4</f>
        <v>-4</v>
      </c>
      <c r="O59" s="212"/>
      <c r="P59" s="212"/>
      <c r="Q59" s="212"/>
      <c r="R59" s="21" t="s">
        <v>8</v>
      </c>
      <c r="S59" s="15"/>
      <c r="T59" s="205">
        <f t="shared" si="0"/>
        <v>-240</v>
      </c>
      <c r="U59" s="209"/>
      <c r="V59" s="209"/>
      <c r="W59" s="209"/>
      <c r="X59" s="20"/>
      <c r="Y59" s="15"/>
      <c r="Z59" s="210">
        <f>0.4*BE68+AY50/10</f>
        <v>47.800000000000004</v>
      </c>
      <c r="AA59" s="209"/>
      <c r="AB59" s="209"/>
      <c r="AC59" s="209"/>
      <c r="AD59" s="21" t="s">
        <v>8</v>
      </c>
      <c r="AE59" s="15"/>
      <c r="AF59" s="15"/>
      <c r="AG59" s="205">
        <f t="shared" si="1"/>
        <v>2868.0000000000005</v>
      </c>
      <c r="AH59" s="209"/>
      <c r="AI59" s="209"/>
      <c r="AJ59" s="209"/>
      <c r="AK59" s="27"/>
      <c r="AL59" s="27"/>
      <c r="AM59" s="27"/>
      <c r="AN59" s="27"/>
      <c r="AO59" s="15"/>
      <c r="AP59" s="15"/>
      <c r="AQ59" s="15"/>
      <c r="AR59" s="18" t="s">
        <v>34</v>
      </c>
      <c r="AS59" s="215">
        <f>-Z58-AY53/10-AS58/20</f>
        <v>26.488228587678933</v>
      </c>
      <c r="AT59" s="202"/>
      <c r="AU59" s="202"/>
      <c r="AV59" s="202"/>
      <c r="AW59" s="14" t="s">
        <v>8</v>
      </c>
      <c r="AX59" s="15"/>
      <c r="AY59" s="32"/>
      <c r="AZ59" s="32"/>
      <c r="BA59" s="32"/>
      <c r="BB59" s="32"/>
      <c r="BC59" s="32"/>
      <c r="BD59" s="32" t="s">
        <v>3</v>
      </c>
      <c r="BE59" s="217">
        <f>BE55*BE57*BE58</f>
        <v>935.035296423485</v>
      </c>
      <c r="BF59" s="209"/>
      <c r="BG59" s="209"/>
      <c r="BH59" s="209"/>
      <c r="BI59" s="33" t="s">
        <v>7</v>
      </c>
      <c r="BJ59" s="15"/>
      <c r="BK59" s="15"/>
      <c r="BL59" s="15"/>
      <c r="BM59" s="15"/>
      <c r="BN59" s="15"/>
      <c r="BO59" s="15"/>
      <c r="BP59" s="2"/>
    </row>
    <row r="60" spans="1:68" ht="12.75">
      <c r="A60" s="96"/>
      <c r="C60" s="34"/>
      <c r="D60" s="15"/>
      <c r="E60" s="15"/>
      <c r="F60" s="15"/>
      <c r="G60" s="15"/>
      <c r="H60" s="17"/>
      <c r="I60" s="15"/>
      <c r="J60" s="15"/>
      <c r="K60" s="21"/>
      <c r="L60" s="21"/>
      <c r="M60" s="15"/>
      <c r="N60" s="20"/>
      <c r="O60" s="15"/>
      <c r="P60" s="15"/>
      <c r="Q60" s="15"/>
      <c r="R60" s="21"/>
      <c r="S60" s="15"/>
      <c r="T60" s="15"/>
      <c r="U60" s="15"/>
      <c r="V60" s="15"/>
      <c r="W60" s="20"/>
      <c r="X60" s="20"/>
      <c r="Y60" s="20"/>
      <c r="Z60" s="15"/>
      <c r="AA60" s="15"/>
      <c r="AB60" s="15"/>
      <c r="AD60" s="21"/>
      <c r="AE60" s="15"/>
      <c r="AF60" s="15"/>
      <c r="AG60" s="15"/>
      <c r="AH60" s="15"/>
      <c r="AI60" s="15"/>
      <c r="AJ60" s="20"/>
      <c r="AK60" s="15"/>
      <c r="AL60" s="15"/>
      <c r="AM60" s="15"/>
      <c r="AN60" s="27"/>
      <c r="AO60" s="20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2"/>
    </row>
    <row r="61" spans="2:68" ht="12.75">
      <c r="B61" s="91" t="s">
        <v>35</v>
      </c>
      <c r="C61" s="217">
        <f>SUM(C51:C60)</f>
        <v>1065</v>
      </c>
      <c r="D61" s="209"/>
      <c r="E61" s="209"/>
      <c r="F61" s="209"/>
      <c r="G61" s="33" t="s">
        <v>19</v>
      </c>
      <c r="H61" s="217">
        <f>SUM(H51:K59)</f>
        <v>935</v>
      </c>
      <c r="I61" s="218"/>
      <c r="J61" s="218"/>
      <c r="K61" s="218"/>
      <c r="L61" s="33" t="s">
        <v>19</v>
      </c>
      <c r="M61" s="219">
        <f>T61/H61</f>
        <v>27.22994652406417</v>
      </c>
      <c r="N61" s="220"/>
      <c r="O61" s="220"/>
      <c r="P61" s="220"/>
      <c r="Q61" s="220"/>
      <c r="R61" s="33" t="s">
        <v>8</v>
      </c>
      <c r="S61" s="15"/>
      <c r="T61" s="205">
        <f>SUM(T51:W59)</f>
        <v>25460</v>
      </c>
      <c r="U61" s="209"/>
      <c r="V61" s="209"/>
      <c r="W61" s="209"/>
      <c r="X61" s="20"/>
      <c r="Y61" s="219">
        <f>AG61/H61</f>
        <v>-16.49166509293699</v>
      </c>
      <c r="Z61" s="201"/>
      <c r="AA61" s="201"/>
      <c r="AB61" s="201"/>
      <c r="AC61" s="201"/>
      <c r="AD61" s="33" t="s">
        <v>8</v>
      </c>
      <c r="AE61" s="26"/>
      <c r="AF61" s="15"/>
      <c r="AG61" s="205">
        <f>SUM(AG51:AJ59)</f>
        <v>-15419.706861896088</v>
      </c>
      <c r="AH61" s="209"/>
      <c r="AI61" s="209"/>
      <c r="AJ61" s="209"/>
      <c r="AK61" s="15"/>
      <c r="AL61" s="15"/>
      <c r="AM61" s="15"/>
      <c r="AN61" s="21"/>
      <c r="AO61" s="14"/>
      <c r="AP61" s="15"/>
      <c r="AQ61" s="15"/>
      <c r="AR61" s="15"/>
      <c r="AS61" s="20"/>
      <c r="AT61" s="15"/>
      <c r="AU61" s="15"/>
      <c r="AV61" s="15"/>
      <c r="AW61" s="15"/>
      <c r="AX61" s="15"/>
      <c r="AY61" s="20"/>
      <c r="AZ61" s="20"/>
      <c r="BA61" s="20"/>
      <c r="BB61" s="20"/>
      <c r="BC61" s="20"/>
      <c r="BD61" s="20" t="s">
        <v>6</v>
      </c>
      <c r="BE61" s="221">
        <f>-BE53/30</f>
        <v>-1.0483333333333333</v>
      </c>
      <c r="BF61" s="209"/>
      <c r="BG61" s="209"/>
      <c r="BH61" s="209"/>
      <c r="BI61" s="36" t="s">
        <v>36</v>
      </c>
      <c r="BJ61" s="15"/>
      <c r="BK61" s="15"/>
      <c r="BL61" s="15"/>
      <c r="BM61" s="15"/>
      <c r="BN61" s="15"/>
      <c r="BO61" s="15"/>
      <c r="BP61" s="2"/>
    </row>
    <row r="62" spans="1:68" ht="12.75">
      <c r="A62" s="21"/>
      <c r="C62" s="16"/>
      <c r="D62" s="17"/>
      <c r="E62" s="15"/>
      <c r="F62" s="15"/>
      <c r="G62" s="15"/>
      <c r="H62" s="21"/>
      <c r="I62" s="21"/>
      <c r="J62" s="17"/>
      <c r="K62" s="15"/>
      <c r="L62" s="15"/>
      <c r="M62" s="15"/>
      <c r="N62" s="21"/>
      <c r="O62" s="35"/>
      <c r="P62" s="15"/>
      <c r="Q62" s="15"/>
      <c r="R62" s="15"/>
      <c r="S62" s="15"/>
      <c r="T62" s="33"/>
      <c r="U62" s="15"/>
      <c r="V62" s="15"/>
      <c r="W62" s="15"/>
      <c r="X62" s="15"/>
      <c r="Y62" s="15"/>
      <c r="Z62" s="15"/>
      <c r="AA62" s="32"/>
      <c r="AB62" s="15"/>
      <c r="AE62" s="15"/>
      <c r="AF62" s="33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8"/>
      <c r="BB62" s="18"/>
      <c r="BC62" s="18"/>
      <c r="BD62" s="18" t="s">
        <v>37</v>
      </c>
      <c r="BE62" s="221">
        <f>0.044*BE52*BE52*BE52*BE55/BE59/1000</f>
        <v>4.15559676252006</v>
      </c>
      <c r="BF62" s="209"/>
      <c r="BG62" s="209"/>
      <c r="BH62" s="209"/>
      <c r="BI62" s="36" t="s">
        <v>38</v>
      </c>
      <c r="BJ62" s="15"/>
      <c r="BK62" s="15"/>
      <c r="BL62" s="15"/>
      <c r="BM62" s="15"/>
      <c r="BN62" s="15"/>
      <c r="BO62" s="15"/>
      <c r="BP62" s="2"/>
    </row>
    <row r="63" spans="1:68" ht="12.75">
      <c r="A63" s="21"/>
      <c r="C63" s="16"/>
      <c r="D63" s="17"/>
      <c r="E63" s="15"/>
      <c r="F63" s="15"/>
      <c r="G63" s="15"/>
      <c r="H63" s="21"/>
      <c r="I63" s="21"/>
      <c r="J63" s="17"/>
      <c r="K63" s="15"/>
      <c r="L63" s="15"/>
      <c r="M63" s="15"/>
      <c r="N63" s="21"/>
      <c r="O63" s="35"/>
      <c r="P63" s="15"/>
      <c r="Q63" s="15"/>
      <c r="R63" s="15"/>
      <c r="S63" s="15"/>
      <c r="T63" s="33"/>
      <c r="U63" s="15"/>
      <c r="V63" s="15"/>
      <c r="W63" s="15"/>
      <c r="X63" s="15"/>
      <c r="Y63" s="15"/>
      <c r="Z63" s="15"/>
      <c r="AA63" s="32"/>
      <c r="AB63" s="15"/>
      <c r="AE63" s="15"/>
      <c r="AF63" s="33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20"/>
      <c r="BB63" s="20"/>
      <c r="BC63" s="20"/>
      <c r="BD63" s="20" t="s">
        <v>39</v>
      </c>
      <c r="BE63" s="221">
        <f>-Y61</f>
        <v>16.49166509293699</v>
      </c>
      <c r="BF63" s="209"/>
      <c r="BG63" s="209"/>
      <c r="BH63" s="209"/>
      <c r="BI63" s="36" t="s">
        <v>40</v>
      </c>
      <c r="BJ63" s="15"/>
      <c r="BK63" s="15"/>
      <c r="BL63" s="15"/>
      <c r="BM63" s="15"/>
      <c r="BN63" s="15"/>
      <c r="BO63" s="15"/>
      <c r="BP63" s="2"/>
    </row>
    <row r="64" spans="1:68" ht="12.75">
      <c r="A64" s="43"/>
      <c r="B64" s="44"/>
      <c r="C64" s="33" t="s">
        <v>41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21"/>
      <c r="P64" s="33" t="s">
        <v>42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21"/>
      <c r="AD64" s="14"/>
      <c r="AE64" s="33" t="s">
        <v>43</v>
      </c>
      <c r="AF64" s="14"/>
      <c r="AG64" s="15"/>
      <c r="AH64" s="15"/>
      <c r="AI64" s="15"/>
      <c r="AJ64" s="15"/>
      <c r="AK64" s="20"/>
      <c r="AL64" s="21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20"/>
      <c r="AZ64" s="20"/>
      <c r="BA64" s="20"/>
      <c r="BB64" s="20"/>
      <c r="BC64" s="20"/>
      <c r="BD64" s="20" t="s">
        <v>44</v>
      </c>
      <c r="BE64" s="221">
        <f>SUM(BE61:BH63)</f>
        <v>19.598928522123717</v>
      </c>
      <c r="BF64" s="209"/>
      <c r="BG64" s="209"/>
      <c r="BH64" s="209"/>
      <c r="BI64" s="36" t="s">
        <v>45</v>
      </c>
      <c r="BJ64" s="15"/>
      <c r="BK64" s="15"/>
      <c r="BL64" s="15"/>
      <c r="BM64" s="15"/>
      <c r="BN64" s="15"/>
      <c r="BO64" s="15"/>
      <c r="BP64" s="2"/>
    </row>
    <row r="65" spans="1:68" ht="12.75">
      <c r="A65" s="43"/>
      <c r="B65" s="44"/>
      <c r="C65" s="15"/>
      <c r="D65" s="15"/>
      <c r="E65" s="19"/>
      <c r="F65" s="15"/>
      <c r="G65" s="15"/>
      <c r="H65" s="15"/>
      <c r="I65" s="21"/>
      <c r="J65" s="15"/>
      <c r="K65" s="15"/>
      <c r="L65" s="15"/>
      <c r="M65" s="15"/>
      <c r="N65" s="15"/>
      <c r="O65" s="15"/>
      <c r="P65" s="33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21"/>
      <c r="AD65" s="14"/>
      <c r="AE65" s="33"/>
      <c r="AF65" s="14"/>
      <c r="AG65" s="15"/>
      <c r="AH65" s="15"/>
      <c r="AI65" s="15"/>
      <c r="AJ65" s="15"/>
      <c r="AK65" s="20"/>
      <c r="AL65" s="21"/>
      <c r="AM65" s="15"/>
      <c r="AN65" s="15"/>
      <c r="AO65" s="15"/>
      <c r="AP65" s="15"/>
      <c r="AQ65" s="15"/>
      <c r="AR65" s="21"/>
      <c r="AS65" s="15"/>
      <c r="AT65" s="15"/>
      <c r="AU65" s="15"/>
      <c r="AV65" s="15"/>
      <c r="AW65" s="15"/>
      <c r="AX65" s="15"/>
      <c r="AY65" s="20"/>
      <c r="AZ65" s="20"/>
      <c r="BA65" s="20"/>
      <c r="BB65" s="20"/>
      <c r="BC65" s="20"/>
      <c r="BD65" s="20" t="s">
        <v>46</v>
      </c>
      <c r="BE65" s="208">
        <f>BE64*BE59</f>
        <v>18325.689940266646</v>
      </c>
      <c r="BF65" s="209"/>
      <c r="BG65" s="209"/>
      <c r="BH65" s="209"/>
      <c r="BI65" s="23" t="s">
        <v>47</v>
      </c>
      <c r="BJ65" s="15"/>
      <c r="BK65" s="15"/>
      <c r="BL65" s="15"/>
      <c r="BM65" s="15"/>
      <c r="BN65" s="15"/>
      <c r="BO65" s="15"/>
      <c r="BP65" s="2"/>
    </row>
    <row r="66" spans="1:68" ht="12.75">
      <c r="A66" s="43"/>
      <c r="B66" s="44"/>
      <c r="C66" s="15"/>
      <c r="D66" s="15"/>
      <c r="E66" s="15"/>
      <c r="F66" s="18" t="s">
        <v>71</v>
      </c>
      <c r="G66" s="224">
        <v>0.45</v>
      </c>
      <c r="H66" s="224"/>
      <c r="I66" s="225"/>
      <c r="J66" s="15"/>
      <c r="K66" s="15"/>
      <c r="L66" s="15"/>
      <c r="M66" s="24"/>
      <c r="N66" s="24"/>
      <c r="O66" s="24"/>
      <c r="P66" s="40" t="s">
        <v>2</v>
      </c>
      <c r="Q66" s="105"/>
      <c r="R66" s="26"/>
      <c r="S66" s="18" t="s">
        <v>48</v>
      </c>
      <c r="T66" s="226">
        <v>2.2</v>
      </c>
      <c r="U66" s="227"/>
      <c r="V66" s="227"/>
      <c r="W66" s="227"/>
      <c r="X66" s="14" t="s">
        <v>8</v>
      </c>
      <c r="Y66" s="26"/>
      <c r="Z66" s="15"/>
      <c r="AA66" s="15"/>
      <c r="AB66" s="15"/>
      <c r="AC66" s="14" t="s">
        <v>49</v>
      </c>
      <c r="AE66" s="15"/>
      <c r="AF66" s="15"/>
      <c r="AG66" s="15"/>
      <c r="AH66" s="21" t="s">
        <v>144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21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2"/>
    </row>
    <row r="67" spans="1:68" ht="12.75">
      <c r="A67" s="43"/>
      <c r="B67" s="5"/>
      <c r="C67" s="15"/>
      <c r="D67" s="18" t="s">
        <v>50</v>
      </c>
      <c r="E67" s="215">
        <v>29.3</v>
      </c>
      <c r="F67" s="201"/>
      <c r="G67" s="201"/>
      <c r="H67" s="201"/>
      <c r="I67" s="14" t="s">
        <v>8</v>
      </c>
      <c r="J67" s="26"/>
      <c r="K67" s="15"/>
      <c r="L67" s="15"/>
      <c r="M67" s="105"/>
      <c r="N67" s="20"/>
      <c r="O67" s="20"/>
      <c r="P67" s="21"/>
      <c r="Q67" s="105"/>
      <c r="R67" s="14"/>
      <c r="S67" s="14" t="s">
        <v>51</v>
      </c>
      <c r="T67" s="222">
        <v>14</v>
      </c>
      <c r="U67" s="222"/>
      <c r="V67" s="222"/>
      <c r="W67" s="222"/>
      <c r="X67" s="14" t="s">
        <v>8</v>
      </c>
      <c r="Y67" s="14"/>
      <c r="Z67" s="15"/>
      <c r="AA67" s="15"/>
      <c r="AB67" s="15"/>
      <c r="AD67" s="37"/>
      <c r="AE67" s="22"/>
      <c r="AF67" s="14"/>
      <c r="AG67" s="15"/>
      <c r="AH67" s="20" t="s">
        <v>52</v>
      </c>
      <c r="AI67" s="223">
        <v>33</v>
      </c>
      <c r="AJ67" s="223"/>
      <c r="AK67" s="223"/>
      <c r="AL67" s="223"/>
      <c r="AM67" s="100" t="s">
        <v>8</v>
      </c>
      <c r="AN67" s="29"/>
      <c r="AO67" s="215"/>
      <c r="AP67" s="228"/>
      <c r="AQ67" s="228"/>
      <c r="AR67" s="228"/>
      <c r="AS67" s="15"/>
      <c r="AT67" s="15"/>
      <c r="AU67" s="15"/>
      <c r="AV67" s="15"/>
      <c r="AW67" s="21"/>
      <c r="AX67" s="15"/>
      <c r="AY67" s="25"/>
      <c r="AZ67" s="25"/>
      <c r="BA67" s="102"/>
      <c r="BB67" s="102"/>
      <c r="BC67" s="32"/>
      <c r="BD67" s="32" t="s">
        <v>53</v>
      </c>
      <c r="BE67" s="226">
        <f>Rig!G44</f>
        <v>22.505625000000002</v>
      </c>
      <c r="BF67" s="195"/>
      <c r="BG67" s="195"/>
      <c r="BH67" s="195"/>
      <c r="BI67" s="14" t="s">
        <v>54</v>
      </c>
      <c r="BJ67" s="26"/>
      <c r="BK67" s="15"/>
      <c r="BL67" s="15"/>
      <c r="BM67" s="15"/>
      <c r="BN67" s="15"/>
      <c r="BO67" s="15"/>
      <c r="BP67" s="2"/>
    </row>
    <row r="68" spans="1:68" ht="12.75">
      <c r="A68" s="43"/>
      <c r="B68" s="99"/>
      <c r="C68" s="14" t="s">
        <v>72</v>
      </c>
      <c r="D68" s="26"/>
      <c r="E68" s="26"/>
      <c r="F68" s="26"/>
      <c r="G68" s="26"/>
      <c r="H68" s="26"/>
      <c r="I68" s="26"/>
      <c r="J68" s="26"/>
      <c r="K68" s="15"/>
      <c r="L68" s="15"/>
      <c r="M68" s="105"/>
      <c r="N68" s="105"/>
      <c r="O68" s="105"/>
      <c r="P68" s="105"/>
      <c r="Q68" s="105"/>
      <c r="R68" s="14"/>
      <c r="S68" s="18" t="s">
        <v>20</v>
      </c>
      <c r="T68" s="222">
        <v>3.3</v>
      </c>
      <c r="U68" s="222"/>
      <c r="V68" s="222"/>
      <c r="W68" s="222"/>
      <c r="X68" s="14" t="s">
        <v>8</v>
      </c>
      <c r="Y68" s="14"/>
      <c r="Z68" s="15"/>
      <c r="AA68" s="15"/>
      <c r="AB68" s="15"/>
      <c r="AD68" s="37"/>
      <c r="AE68" s="22"/>
      <c r="AF68" s="14"/>
      <c r="AG68" s="15"/>
      <c r="AH68" s="18" t="s">
        <v>55</v>
      </c>
      <c r="AI68" s="223">
        <v>3.1</v>
      </c>
      <c r="AJ68" s="229"/>
      <c r="AK68" s="229"/>
      <c r="AL68" s="229"/>
      <c r="AM68" s="100" t="s">
        <v>56</v>
      </c>
      <c r="AN68" s="39"/>
      <c r="AO68" s="15"/>
      <c r="AP68" s="15"/>
      <c r="AQ68" s="15"/>
      <c r="AR68" s="15"/>
      <c r="AS68" s="15"/>
      <c r="AT68" s="15"/>
      <c r="AU68" s="15"/>
      <c r="AV68" s="15"/>
      <c r="AW68" s="21"/>
      <c r="AX68" s="15"/>
      <c r="AY68" s="25"/>
      <c r="AZ68" s="25"/>
      <c r="BA68" s="102"/>
      <c r="BB68" s="102"/>
      <c r="BC68" s="32"/>
      <c r="BD68" s="32" t="s">
        <v>57</v>
      </c>
      <c r="BE68" s="211">
        <f>Rig!G26</f>
        <v>108.5</v>
      </c>
      <c r="BF68" s="195"/>
      <c r="BG68" s="195"/>
      <c r="BH68" s="195"/>
      <c r="BI68" s="14" t="s">
        <v>8</v>
      </c>
      <c r="BJ68" s="26"/>
      <c r="BK68" s="15"/>
      <c r="BL68" s="15"/>
      <c r="BM68" s="15"/>
      <c r="BN68" s="15"/>
      <c r="BO68" s="15"/>
      <c r="BP68" s="2"/>
    </row>
    <row r="69" spans="1:68" ht="12.75">
      <c r="A69" s="43"/>
      <c r="B69" s="99"/>
      <c r="C69" s="26"/>
      <c r="D69" s="20" t="s">
        <v>58</v>
      </c>
      <c r="E69" s="198">
        <f>M61</f>
        <v>27.22994652406417</v>
      </c>
      <c r="F69" s="235"/>
      <c r="G69" s="235"/>
      <c r="H69" s="235"/>
      <c r="I69" s="21" t="s">
        <v>8</v>
      </c>
      <c r="J69" s="105"/>
      <c r="K69" s="15"/>
      <c r="L69" s="15"/>
      <c r="M69" s="236">
        <f>T69/(T69+T74)</f>
        <v>0.2685748490490444</v>
      </c>
      <c r="N69" s="237"/>
      <c r="O69" s="237"/>
      <c r="P69" s="237"/>
      <c r="Q69" s="21"/>
      <c r="R69" s="26"/>
      <c r="S69" s="18" t="s">
        <v>28</v>
      </c>
      <c r="T69" s="231">
        <f>T67*T68</f>
        <v>46.199999999999996</v>
      </c>
      <c r="U69" s="231"/>
      <c r="V69" s="231"/>
      <c r="W69" s="231"/>
      <c r="X69" s="14" t="s">
        <v>29</v>
      </c>
      <c r="Y69" s="26"/>
      <c r="Z69" s="103"/>
      <c r="AA69" s="103"/>
      <c r="AB69" s="15"/>
      <c r="AD69" s="37"/>
      <c r="AE69" s="37"/>
      <c r="AF69" s="14"/>
      <c r="AG69" s="15"/>
      <c r="AH69" s="15"/>
      <c r="AI69" s="18" t="s">
        <v>59</v>
      </c>
      <c r="AJ69" s="230">
        <f>(AI67-AI68)/BE$55-F$74</f>
        <v>0.12458163006945216</v>
      </c>
      <c r="AK69" s="209"/>
      <c r="AL69" s="209"/>
      <c r="AM69" s="209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8"/>
      <c r="BA69" s="18"/>
      <c r="BB69" s="18"/>
      <c r="BC69" s="32"/>
      <c r="BD69" s="32" t="s">
        <v>60</v>
      </c>
      <c r="BE69" s="211">
        <v>32.7</v>
      </c>
      <c r="BF69" s="195"/>
      <c r="BG69" s="195"/>
      <c r="BH69" s="195"/>
      <c r="BI69" s="14" t="s">
        <v>56</v>
      </c>
      <c r="BJ69" s="26"/>
      <c r="BK69" s="15"/>
      <c r="BL69" s="15"/>
      <c r="BM69" s="15"/>
      <c r="BN69" s="15"/>
      <c r="BO69" s="15"/>
      <c r="BP69" s="2"/>
    </row>
    <row r="70" spans="1:68" ht="12.75">
      <c r="A70" s="43"/>
      <c r="B70" s="5"/>
      <c r="C70" s="15"/>
      <c r="D70" s="105"/>
      <c r="E70" s="105"/>
      <c r="F70" s="105"/>
      <c r="G70" s="105"/>
      <c r="H70" s="105"/>
      <c r="I70" s="105"/>
      <c r="J70" s="105"/>
      <c r="K70" s="15"/>
      <c r="L70" s="15"/>
      <c r="M70" s="21"/>
      <c r="N70" s="20"/>
      <c r="O70" s="20"/>
      <c r="P70" s="21"/>
      <c r="Q70" s="21"/>
      <c r="R70" s="26"/>
      <c r="S70" s="26"/>
      <c r="T70" s="15"/>
      <c r="U70" s="15"/>
      <c r="V70" s="15"/>
      <c r="W70" s="15"/>
      <c r="X70" s="26"/>
      <c r="Y70" s="26"/>
      <c r="Z70" s="15"/>
      <c r="AA70" s="15"/>
      <c r="AB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8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2"/>
    </row>
    <row r="71" spans="1:68" ht="12.75">
      <c r="A71" s="43"/>
      <c r="B71" s="5"/>
      <c r="C71" s="15"/>
      <c r="D71" s="20" t="s">
        <v>61</v>
      </c>
      <c r="E71" s="231">
        <v>65</v>
      </c>
      <c r="F71" s="232"/>
      <c r="G71" s="232"/>
      <c r="H71" s="232"/>
      <c r="I71" s="23" t="s">
        <v>8</v>
      </c>
      <c r="J71" s="15"/>
      <c r="K71" s="21"/>
      <c r="L71" s="15"/>
      <c r="M71" s="105"/>
      <c r="N71" s="20"/>
      <c r="O71" s="20"/>
      <c r="P71" s="40" t="s">
        <v>1</v>
      </c>
      <c r="Q71" s="21"/>
      <c r="R71" s="26"/>
      <c r="S71" s="18" t="s">
        <v>48</v>
      </c>
      <c r="T71" s="233">
        <v>29</v>
      </c>
      <c r="U71" s="233"/>
      <c r="V71" s="233"/>
      <c r="W71" s="233"/>
      <c r="X71" s="14" t="s">
        <v>8</v>
      </c>
      <c r="Y71" s="26"/>
      <c r="Z71" s="15"/>
      <c r="AA71" s="15"/>
      <c r="AB71" s="15"/>
      <c r="AC71" s="14" t="s">
        <v>145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20"/>
      <c r="AZ71" s="20"/>
      <c r="BA71" s="20"/>
      <c r="BB71" s="20"/>
      <c r="BC71" s="20"/>
      <c r="BD71" s="20" t="s">
        <v>62</v>
      </c>
      <c r="BE71" s="234">
        <f>(BE65*0.5/BE67/(BE69/2+AY50/10+0.4*BE68))^0.5</f>
        <v>2.51925018934856</v>
      </c>
      <c r="BF71" s="209"/>
      <c r="BG71" s="209"/>
      <c r="BH71" s="209"/>
      <c r="BI71" s="21" t="s">
        <v>63</v>
      </c>
      <c r="BJ71" s="15"/>
      <c r="BK71" s="15"/>
      <c r="BL71" s="15"/>
      <c r="BM71" s="15"/>
      <c r="BN71" s="15"/>
      <c r="BO71" s="15"/>
      <c r="BP71" s="2"/>
    </row>
    <row r="72" spans="1:68" ht="12.75">
      <c r="A72" s="43"/>
      <c r="B72" s="42"/>
      <c r="C72" s="15"/>
      <c r="D72" s="15"/>
      <c r="E72" s="15"/>
      <c r="F72" s="15"/>
      <c r="G72" s="15"/>
      <c r="H72" s="15"/>
      <c r="I72" s="15"/>
      <c r="J72" s="15"/>
      <c r="K72" s="21"/>
      <c r="L72" s="15"/>
      <c r="M72" s="105"/>
      <c r="N72" s="20"/>
      <c r="O72" s="21"/>
      <c r="P72" s="21"/>
      <c r="Q72" s="21"/>
      <c r="R72" s="14"/>
      <c r="S72" s="14" t="s">
        <v>51</v>
      </c>
      <c r="T72" s="231">
        <f>AS59</f>
        <v>26.488228587678933</v>
      </c>
      <c r="U72" s="231"/>
      <c r="V72" s="231"/>
      <c r="W72" s="231"/>
      <c r="X72" s="14" t="s">
        <v>8</v>
      </c>
      <c r="Y72" s="14"/>
      <c r="Z72" s="15"/>
      <c r="AA72" s="15"/>
      <c r="AB72" s="15"/>
      <c r="AD72" s="37"/>
      <c r="AE72" s="22"/>
      <c r="AF72" s="14"/>
      <c r="AG72" s="15"/>
      <c r="AH72" s="20" t="s">
        <v>52</v>
      </c>
      <c r="AI72" s="223">
        <f>Rig!G5</f>
        <v>35</v>
      </c>
      <c r="AJ72" s="229"/>
      <c r="AK72" s="229"/>
      <c r="AL72" s="229"/>
      <c r="AM72" s="100" t="s">
        <v>8</v>
      </c>
      <c r="AN72" s="29"/>
      <c r="AO72" s="15"/>
      <c r="AP72" s="223"/>
      <c r="AQ72" s="229"/>
      <c r="AR72" s="229"/>
      <c r="AS72" s="229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2"/>
    </row>
    <row r="73" spans="1:68" ht="12.75">
      <c r="A73" s="43"/>
      <c r="B73" s="5"/>
      <c r="C73" s="15"/>
      <c r="D73" s="26"/>
      <c r="E73" s="32" t="s">
        <v>64</v>
      </c>
      <c r="F73" s="219">
        <f>(T66*T69+T71*T74)/(T69+T74)</f>
        <v>21.802194045485606</v>
      </c>
      <c r="G73" s="238"/>
      <c r="H73" s="238"/>
      <c r="I73" s="238"/>
      <c r="J73" s="38" t="s">
        <v>8</v>
      </c>
      <c r="K73" s="15"/>
      <c r="L73" s="21"/>
      <c r="M73" s="15"/>
      <c r="N73" s="15"/>
      <c r="O73" s="15"/>
      <c r="P73" s="15"/>
      <c r="Q73" s="39"/>
      <c r="R73" s="14"/>
      <c r="S73" s="32" t="s">
        <v>65</v>
      </c>
      <c r="T73" s="222">
        <v>4.75</v>
      </c>
      <c r="U73" s="222"/>
      <c r="V73" s="222"/>
      <c r="W73" s="222"/>
      <c r="X73" s="14" t="s">
        <v>8</v>
      </c>
      <c r="Y73" s="14"/>
      <c r="Z73" s="103"/>
      <c r="AA73" s="15"/>
      <c r="AB73" s="15"/>
      <c r="AD73" s="37"/>
      <c r="AE73" s="22"/>
      <c r="AF73" s="14"/>
      <c r="AG73" s="15"/>
      <c r="AH73" s="18" t="s">
        <v>55</v>
      </c>
      <c r="AI73" s="223">
        <f>Rig!G46</f>
        <v>5.11915515060847</v>
      </c>
      <c r="AJ73" s="229"/>
      <c r="AK73" s="229"/>
      <c r="AL73" s="229"/>
      <c r="AM73" s="100" t="s">
        <v>56</v>
      </c>
      <c r="AN73" s="39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2"/>
    </row>
    <row r="74" spans="3:68" ht="12.75">
      <c r="C74" s="41"/>
      <c r="D74" s="41"/>
      <c r="E74" s="15"/>
      <c r="F74" s="230">
        <f>F73/BE55</f>
        <v>0.3354183699305478</v>
      </c>
      <c r="G74" s="239"/>
      <c r="H74" s="239"/>
      <c r="I74" s="239"/>
      <c r="J74" s="14" t="s">
        <v>26</v>
      </c>
      <c r="K74" s="15"/>
      <c r="L74" s="15"/>
      <c r="M74" s="240">
        <f>T74/(T69+T74)</f>
        <v>0.7314251509509556</v>
      </c>
      <c r="N74" s="241"/>
      <c r="O74" s="241"/>
      <c r="P74" s="241"/>
      <c r="Q74" s="11"/>
      <c r="R74" s="103"/>
      <c r="S74" s="18" t="s">
        <v>28</v>
      </c>
      <c r="T74" s="231">
        <f>T72*T73</f>
        <v>125.81908579147493</v>
      </c>
      <c r="U74" s="231"/>
      <c r="V74" s="231"/>
      <c r="W74" s="231"/>
      <c r="X74" s="14" t="s">
        <v>29</v>
      </c>
      <c r="Y74" s="26"/>
      <c r="Z74" s="103"/>
      <c r="AA74" s="15"/>
      <c r="AB74" s="15"/>
      <c r="AD74" s="37"/>
      <c r="AE74" s="37"/>
      <c r="AF74" s="14"/>
      <c r="AG74" s="15"/>
      <c r="AH74" s="15"/>
      <c r="AI74" s="18" t="s">
        <v>59</v>
      </c>
      <c r="AJ74" s="230">
        <f>(AI72-AI73)/BE$55-F$74</f>
        <v>0.12428693544470648</v>
      </c>
      <c r="AK74" s="209"/>
      <c r="AL74" s="209"/>
      <c r="AM74" s="209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92"/>
      <c r="BF74" s="27"/>
      <c r="BG74" s="27"/>
      <c r="BH74" s="27"/>
      <c r="BI74" s="15"/>
      <c r="BJ74" s="15"/>
      <c r="BK74" s="15"/>
      <c r="BL74" s="15"/>
      <c r="BM74" s="15"/>
      <c r="BN74" s="15"/>
      <c r="BO74" s="15"/>
      <c r="BP74" s="2"/>
    </row>
    <row r="75" spans="3:68" ht="12.75">
      <c r="C75" s="17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92"/>
      <c r="BF75" s="27"/>
      <c r="BG75" s="27"/>
      <c r="BH75" s="27"/>
      <c r="BI75" s="15"/>
      <c r="BJ75" s="15"/>
      <c r="BK75" s="15"/>
      <c r="BL75" s="15"/>
      <c r="BM75" s="15"/>
      <c r="BN75" s="15"/>
      <c r="BO75" s="15"/>
      <c r="BP75" s="2"/>
    </row>
    <row r="76" spans="3:60" ht="12.75">
      <c r="C76" s="1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92"/>
      <c r="BF76" s="87"/>
      <c r="BG76" s="87"/>
      <c r="BH76" s="87"/>
    </row>
    <row r="77" spans="57:60" ht="12.75">
      <c r="BE77" s="192"/>
      <c r="BF77" s="87"/>
      <c r="BG77" s="87"/>
      <c r="BH77" s="87"/>
    </row>
    <row r="78" spans="57:60" ht="12.75">
      <c r="BE78" s="191"/>
      <c r="BF78" s="27"/>
      <c r="BG78" s="27"/>
      <c r="BH78" s="27"/>
    </row>
    <row r="79" spans="57:60" ht="12.75">
      <c r="BE79" s="27"/>
      <c r="BF79" s="27"/>
      <c r="BG79" s="27"/>
      <c r="BH79" s="27"/>
    </row>
    <row r="80" spans="57:60" ht="12.75">
      <c r="BE80" s="187"/>
      <c r="BF80" s="188"/>
      <c r="BG80" s="188"/>
      <c r="BH80" s="188"/>
    </row>
    <row r="81" spans="57:60" ht="12.75">
      <c r="BE81" s="189"/>
      <c r="BF81" s="188"/>
      <c r="BG81" s="188"/>
      <c r="BH81" s="188"/>
    </row>
    <row r="82" spans="57:60" ht="12.75">
      <c r="BE82" s="189"/>
      <c r="BF82" s="188"/>
      <c r="BG82" s="188"/>
      <c r="BH82" s="188"/>
    </row>
    <row r="83" spans="57:60" ht="12.75">
      <c r="BE83" s="87"/>
      <c r="BF83" s="87"/>
      <c r="BG83" s="87"/>
      <c r="BH83" s="87"/>
    </row>
    <row r="84" spans="57:60" ht="12.75">
      <c r="BE84" s="190"/>
      <c r="BF84" s="87"/>
      <c r="BG84" s="87"/>
      <c r="BH84" s="87"/>
    </row>
  </sheetData>
  <mergeCells count="98">
    <mergeCell ref="F74:I74"/>
    <mergeCell ref="M74:P74"/>
    <mergeCell ref="T74:W74"/>
    <mergeCell ref="AJ74:AM74"/>
    <mergeCell ref="AP72:AS72"/>
    <mergeCell ref="AI72:AL72"/>
    <mergeCell ref="F73:I73"/>
    <mergeCell ref="T73:W73"/>
    <mergeCell ref="AI73:AL73"/>
    <mergeCell ref="T72:W72"/>
    <mergeCell ref="E71:H71"/>
    <mergeCell ref="T71:W71"/>
    <mergeCell ref="BE71:BH71"/>
    <mergeCell ref="E69:H69"/>
    <mergeCell ref="M69:P69"/>
    <mergeCell ref="T69:W69"/>
    <mergeCell ref="T68:W68"/>
    <mergeCell ref="AI68:AL68"/>
    <mergeCell ref="BE68:BH68"/>
    <mergeCell ref="AJ69:AM69"/>
    <mergeCell ref="BE69:BH69"/>
    <mergeCell ref="E67:H67"/>
    <mergeCell ref="T67:W67"/>
    <mergeCell ref="AI67:AL67"/>
    <mergeCell ref="BE65:BH65"/>
    <mergeCell ref="G66:I66"/>
    <mergeCell ref="T66:W66"/>
    <mergeCell ref="AO67:AR67"/>
    <mergeCell ref="BE67:BH67"/>
    <mergeCell ref="BE63:BH63"/>
    <mergeCell ref="BE64:BH64"/>
    <mergeCell ref="AG61:AJ61"/>
    <mergeCell ref="BE61:BH61"/>
    <mergeCell ref="BE62:BH62"/>
    <mergeCell ref="C61:F61"/>
    <mergeCell ref="Z59:AC59"/>
    <mergeCell ref="AG59:AJ59"/>
    <mergeCell ref="AS59:AV59"/>
    <mergeCell ref="H61:K61"/>
    <mergeCell ref="M61:Q61"/>
    <mergeCell ref="T61:W61"/>
    <mergeCell ref="Y61:AC61"/>
    <mergeCell ref="BE59:BH59"/>
    <mergeCell ref="C59:F59"/>
    <mergeCell ref="H59:K59"/>
    <mergeCell ref="N59:Q59"/>
    <mergeCell ref="T59:W59"/>
    <mergeCell ref="Z58:AC58"/>
    <mergeCell ref="AG58:AJ58"/>
    <mergeCell ref="AS58:AV58"/>
    <mergeCell ref="BE58:BH58"/>
    <mergeCell ref="C58:F58"/>
    <mergeCell ref="H58:K58"/>
    <mergeCell ref="N58:Q58"/>
    <mergeCell ref="T58:W58"/>
    <mergeCell ref="AG57:AJ57"/>
    <mergeCell ref="BE57:BH57"/>
    <mergeCell ref="H57:K57"/>
    <mergeCell ref="N57:Q57"/>
    <mergeCell ref="T57:W57"/>
    <mergeCell ref="Z57:AC57"/>
    <mergeCell ref="C57:F57"/>
    <mergeCell ref="N56:Q56"/>
    <mergeCell ref="T56:W56"/>
    <mergeCell ref="Z56:AC56"/>
    <mergeCell ref="AG56:AJ56"/>
    <mergeCell ref="C56:F56"/>
    <mergeCell ref="H56:K56"/>
    <mergeCell ref="Z55:AC55"/>
    <mergeCell ref="AG55:AJ55"/>
    <mergeCell ref="AY55:BB55"/>
    <mergeCell ref="BE55:BH55"/>
    <mergeCell ref="C55:F55"/>
    <mergeCell ref="H55:K55"/>
    <mergeCell ref="N55:Q55"/>
    <mergeCell ref="T55:W55"/>
    <mergeCell ref="Z54:AC54"/>
    <mergeCell ref="AG54:AJ54"/>
    <mergeCell ref="AY54:BB54"/>
    <mergeCell ref="BE54:BH54"/>
    <mergeCell ref="C54:F54"/>
    <mergeCell ref="H54:K54"/>
    <mergeCell ref="N54:Q54"/>
    <mergeCell ref="T54:W54"/>
    <mergeCell ref="AY53:BB53"/>
    <mergeCell ref="BE53:BH53"/>
    <mergeCell ref="BE51:BH51"/>
    <mergeCell ref="C52:F52"/>
    <mergeCell ref="AY52:BB52"/>
    <mergeCell ref="BE52:BH52"/>
    <mergeCell ref="T51:W51"/>
    <mergeCell ref="Z51:AC51"/>
    <mergeCell ref="AG51:AJ51"/>
    <mergeCell ref="AY51:BB51"/>
    <mergeCell ref="C51:F51"/>
    <mergeCell ref="H51:K51"/>
    <mergeCell ref="N51:Q51"/>
    <mergeCell ref="AY50:BB50"/>
  </mergeCells>
  <printOptions/>
  <pageMargins left="0.18" right="0.17" top="0.64" bottom="0.2" header="0.5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6"/>
  <sheetViews>
    <sheetView tabSelected="1" zoomScale="50" zoomScaleNormal="50" workbookViewId="0" topLeftCell="A1">
      <selection activeCell="G6" sqref="G6"/>
    </sheetView>
  </sheetViews>
  <sheetFormatPr defaultColWidth="9.140625" defaultRowHeight="24" customHeight="1"/>
  <cols>
    <col min="1" max="19" width="4.421875" style="0" customWidth="1"/>
    <col min="20" max="20" width="4.421875" style="2" customWidth="1"/>
    <col min="21" max="35" width="4.421875" style="0" customWidth="1"/>
    <col min="36" max="36" width="4.421875" style="2" customWidth="1"/>
    <col min="37" max="40" width="4.421875" style="0" customWidth="1"/>
    <col min="41" max="41" width="4.421875" style="2" customWidth="1"/>
    <col min="42" max="59" width="4.421875" style="0" customWidth="1"/>
    <col min="60" max="61" width="4.421875" style="2" customWidth="1"/>
    <col min="62" max="16384" width="4.421875" style="0" customWidth="1"/>
  </cols>
  <sheetData>
    <row r="1" ht="24" customHeight="1">
      <c r="AY1" s="2"/>
    </row>
    <row r="2" spans="1:67" ht="24" customHeight="1">
      <c r="A2">
        <v>0</v>
      </c>
      <c r="B2" s="1">
        <v>0</v>
      </c>
      <c r="F2">
        <v>0</v>
      </c>
      <c r="G2" s="1">
        <v>5</v>
      </c>
      <c r="K2">
        <v>1</v>
      </c>
      <c r="L2" s="1">
        <v>0</v>
      </c>
      <c r="P2">
        <v>1</v>
      </c>
      <c r="Q2" s="1">
        <v>5</v>
      </c>
      <c r="U2">
        <v>2</v>
      </c>
      <c r="V2" s="1">
        <v>0</v>
      </c>
      <c r="Z2">
        <v>2</v>
      </c>
      <c r="AA2" s="1">
        <v>5</v>
      </c>
      <c r="AE2">
        <v>3</v>
      </c>
      <c r="AF2" s="1">
        <v>0</v>
      </c>
      <c r="AJ2" s="2">
        <v>3</v>
      </c>
      <c r="AK2" s="1">
        <v>5</v>
      </c>
      <c r="AO2" s="2">
        <v>4</v>
      </c>
      <c r="AP2" s="1">
        <v>0</v>
      </c>
      <c r="AT2">
        <v>4</v>
      </c>
      <c r="AU2" s="1">
        <v>5</v>
      </c>
      <c r="AY2">
        <v>5</v>
      </c>
      <c r="AZ2" s="1">
        <v>0</v>
      </c>
      <c r="BD2">
        <v>5</v>
      </c>
      <c r="BE2" s="1">
        <v>5</v>
      </c>
      <c r="BI2" s="2">
        <v>6</v>
      </c>
      <c r="BJ2" s="1">
        <v>0</v>
      </c>
      <c r="BN2">
        <v>6</v>
      </c>
      <c r="BO2" s="1">
        <v>5</v>
      </c>
    </row>
    <row r="5" spans="54:55" ht="24" customHeight="1">
      <c r="BB5" s="5"/>
      <c r="BC5" s="5"/>
    </row>
    <row r="6" spans="54:55" ht="24" customHeight="1">
      <c r="BB6" s="5"/>
      <c r="BC6" s="5"/>
    </row>
    <row r="8" spans="2:31" ht="24" customHeight="1">
      <c r="B8" s="1"/>
      <c r="AE8" s="2"/>
    </row>
    <row r="9" ht="24" customHeight="1">
      <c r="AE9" s="2"/>
    </row>
    <row r="10" ht="24" customHeight="1">
      <c r="AE10" s="2"/>
    </row>
    <row r="11" ht="24" customHeight="1">
      <c r="AE11" s="2"/>
    </row>
    <row r="12" spans="1:67" ht="24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7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7"/>
      <c r="BI12" s="7"/>
      <c r="BJ12" s="6"/>
      <c r="BK12" s="6"/>
      <c r="BL12" s="6"/>
      <c r="BM12" s="6"/>
      <c r="BN12" s="6"/>
      <c r="BO12" s="6"/>
    </row>
    <row r="13" spans="1:66" ht="24" customHeight="1" thickTop="1">
      <c r="A13" s="5"/>
      <c r="B13" s="5"/>
      <c r="AE13" s="2"/>
      <c r="BM13" s="5"/>
      <c r="BN13" s="5"/>
    </row>
    <row r="14" ht="24" customHeight="1">
      <c r="AE14" s="2"/>
    </row>
    <row r="15" ht="24" customHeight="1">
      <c r="AE15" s="2"/>
    </row>
    <row r="16" spans="1:67" ht="24" customHeight="1">
      <c r="A16">
        <v>0</v>
      </c>
      <c r="B16" s="1">
        <v>0</v>
      </c>
      <c r="F16">
        <v>0</v>
      </c>
      <c r="G16" s="1">
        <v>5</v>
      </c>
      <c r="K16">
        <v>1</v>
      </c>
      <c r="L16" s="1">
        <v>0</v>
      </c>
      <c r="P16">
        <v>1</v>
      </c>
      <c r="Q16" s="1">
        <v>5</v>
      </c>
      <c r="U16">
        <v>2</v>
      </c>
      <c r="V16" s="1">
        <v>0</v>
      </c>
      <c r="Z16">
        <v>2</v>
      </c>
      <c r="AA16" s="1">
        <v>5</v>
      </c>
      <c r="AE16">
        <v>3</v>
      </c>
      <c r="AF16" s="1">
        <v>0</v>
      </c>
      <c r="AJ16" s="2">
        <v>3</v>
      </c>
      <c r="AK16" s="1">
        <v>5</v>
      </c>
      <c r="AO16" s="2">
        <v>4</v>
      </c>
      <c r="AP16" s="1">
        <v>0</v>
      </c>
      <c r="AT16">
        <v>4</v>
      </c>
      <c r="AU16" s="1">
        <v>5</v>
      </c>
      <c r="AY16">
        <v>5</v>
      </c>
      <c r="AZ16" s="1">
        <v>0</v>
      </c>
      <c r="BD16">
        <v>5</v>
      </c>
      <c r="BE16" s="1">
        <v>5</v>
      </c>
      <c r="BI16" s="2">
        <v>6</v>
      </c>
      <c r="BJ16" s="1">
        <v>0</v>
      </c>
      <c r="BN16">
        <v>6</v>
      </c>
      <c r="BO16" s="1">
        <v>5</v>
      </c>
    </row>
    <row r="17" spans="31:32" ht="12.75">
      <c r="AE17" s="3"/>
      <c r="AF17" s="4"/>
    </row>
    <row r="18" s="2" customFormat="1" ht="24" customHeight="1"/>
    <row r="19" spans="42:43" s="2" customFormat="1" ht="24" customHeight="1">
      <c r="AP19" s="193" t="s">
        <v>143</v>
      </c>
      <c r="AQ19" s="193"/>
    </row>
    <row r="20" spans="42:43" s="2" customFormat="1" ht="24" customHeight="1">
      <c r="AP20" s="193"/>
      <c r="AQ20" s="193"/>
    </row>
    <row r="21" spans="42:43" s="2" customFormat="1" ht="24" customHeight="1">
      <c r="AP21" s="193"/>
      <c r="AQ21" s="193"/>
    </row>
    <row r="22" spans="42:43" s="2" customFormat="1" ht="24" customHeight="1">
      <c r="AP22" s="193"/>
      <c r="AQ22" s="193"/>
    </row>
    <row r="23" spans="42:43" s="2" customFormat="1" ht="24" customHeight="1">
      <c r="AP23" s="193"/>
      <c r="AQ23" s="193"/>
    </row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>
      <c r="BI28" s="106"/>
    </row>
    <row r="29" spans="45:62" s="2" customFormat="1" ht="24" customHeight="1">
      <c r="AS29" s="5"/>
      <c r="BJ29" s="106"/>
    </row>
    <row r="30" spans="1:67" ht="24" customHeight="1">
      <c r="A30">
        <v>0</v>
      </c>
      <c r="B30" s="1">
        <v>0</v>
      </c>
      <c r="F30">
        <v>0</v>
      </c>
      <c r="G30" s="1">
        <v>5</v>
      </c>
      <c r="K30">
        <v>1</v>
      </c>
      <c r="L30" s="1">
        <v>0</v>
      </c>
      <c r="P30">
        <v>1</v>
      </c>
      <c r="Q30" s="1">
        <v>5</v>
      </c>
      <c r="U30">
        <v>2</v>
      </c>
      <c r="V30" s="1">
        <v>0</v>
      </c>
      <c r="Z30">
        <v>2</v>
      </c>
      <c r="AA30" s="1">
        <v>5</v>
      </c>
      <c r="AE30">
        <v>3</v>
      </c>
      <c r="AF30" s="1">
        <v>0</v>
      </c>
      <c r="AJ30" s="2">
        <v>3</v>
      </c>
      <c r="AK30" s="1">
        <v>5</v>
      </c>
      <c r="AO30" s="2">
        <v>4</v>
      </c>
      <c r="AP30" s="1">
        <v>0</v>
      </c>
      <c r="AT30">
        <v>4</v>
      </c>
      <c r="AU30" s="1">
        <v>5</v>
      </c>
      <c r="AY30">
        <v>5</v>
      </c>
      <c r="AZ30" s="1">
        <v>0</v>
      </c>
      <c r="BD30">
        <v>5</v>
      </c>
      <c r="BE30" s="1">
        <v>5</v>
      </c>
      <c r="BI30" s="2">
        <v>6</v>
      </c>
      <c r="BJ30" s="1">
        <v>0</v>
      </c>
      <c r="BN30">
        <v>6</v>
      </c>
      <c r="BO30" s="1">
        <v>5</v>
      </c>
    </row>
    <row r="31" spans="31:32" ht="12.75">
      <c r="AE31" s="3"/>
      <c r="AF31" s="4"/>
    </row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>
      <c r="BI42" s="106" t="s">
        <v>142</v>
      </c>
    </row>
    <row r="43" spans="45:62" s="2" customFormat="1" ht="24" customHeight="1">
      <c r="AS43" s="5"/>
      <c r="BJ43" s="106"/>
    </row>
    <row r="44" spans="20:61" s="5" customFormat="1" ht="24" customHeight="1">
      <c r="T44" s="15"/>
      <c r="AJ44" s="15"/>
      <c r="AO44" s="15"/>
      <c r="BH44" s="15"/>
      <c r="BI44" s="15"/>
    </row>
    <row r="45" spans="20:61" s="5" customFormat="1" ht="24" customHeight="1">
      <c r="T45" s="15"/>
      <c r="AJ45" s="15"/>
      <c r="AO45" s="15"/>
      <c r="BH45" s="15"/>
      <c r="BI45" s="15"/>
    </row>
    <row r="46" spans="20:61" s="5" customFormat="1" ht="24" customHeight="1">
      <c r="T46" s="15"/>
      <c r="AJ46" s="15"/>
      <c r="AO46" s="15"/>
      <c r="BH46" s="15"/>
      <c r="BI46" s="15"/>
    </row>
    <row r="47" spans="20:61" s="5" customFormat="1" ht="24" customHeight="1">
      <c r="T47" s="15"/>
      <c r="AJ47" s="15"/>
      <c r="AO47" s="15"/>
      <c r="BH47" s="15"/>
      <c r="BI47" s="15"/>
    </row>
    <row r="48" spans="20:61" s="5" customFormat="1" ht="24" customHeight="1">
      <c r="T48" s="15"/>
      <c r="AJ48" s="15"/>
      <c r="AO48" s="15"/>
      <c r="BH48" s="15"/>
      <c r="BI48" s="15"/>
    </row>
    <row r="49" spans="20:61" s="5" customFormat="1" ht="24" customHeight="1">
      <c r="T49" s="15"/>
      <c r="AJ49" s="15"/>
      <c r="AO49" s="15"/>
      <c r="BH49" s="15"/>
      <c r="BI49" s="15"/>
    </row>
    <row r="50" spans="20:61" s="5" customFormat="1" ht="24" customHeight="1">
      <c r="T50" s="15"/>
      <c r="AJ50" s="15"/>
      <c r="AO50" s="15"/>
      <c r="BH50" s="15"/>
      <c r="BI50" s="15"/>
    </row>
    <row r="51" spans="20:61" s="5" customFormat="1" ht="24" customHeight="1">
      <c r="T51" s="15"/>
      <c r="AJ51" s="15"/>
      <c r="AO51" s="15"/>
      <c r="BH51" s="15"/>
      <c r="BI51" s="15"/>
    </row>
    <row r="52" spans="20:61" s="5" customFormat="1" ht="24" customHeight="1">
      <c r="T52" s="15"/>
      <c r="AJ52" s="15"/>
      <c r="AO52" s="15"/>
      <c r="BH52" s="15"/>
      <c r="BI52" s="15"/>
    </row>
    <row r="53" spans="20:61" s="5" customFormat="1" ht="24" customHeight="1">
      <c r="T53" s="15"/>
      <c r="AJ53" s="15"/>
      <c r="AO53" s="15"/>
      <c r="BH53" s="15"/>
      <c r="BI53" s="15"/>
    </row>
    <row r="54" spans="20:61" s="5" customFormat="1" ht="24" customHeight="1">
      <c r="T54" s="15"/>
      <c r="AJ54" s="15"/>
      <c r="AO54" s="15"/>
      <c r="BH54" s="15"/>
      <c r="BI54" s="15"/>
    </row>
    <row r="55" spans="20:61" s="5" customFormat="1" ht="24" customHeight="1">
      <c r="T55" s="15"/>
      <c r="AJ55" s="15"/>
      <c r="AO55" s="15"/>
      <c r="BH55" s="15"/>
      <c r="BI55" s="15"/>
    </row>
    <row r="56" spans="20:61" s="5" customFormat="1" ht="24" customHeight="1">
      <c r="T56" s="15"/>
      <c r="AJ56" s="15"/>
      <c r="AO56" s="15"/>
      <c r="BH56" s="15"/>
      <c r="BI56" s="15"/>
    </row>
    <row r="57" spans="20:61" s="5" customFormat="1" ht="24" customHeight="1">
      <c r="T57" s="15"/>
      <c r="AJ57" s="15"/>
      <c r="AO57" s="15"/>
      <c r="BH57" s="15"/>
      <c r="BI57" s="15"/>
    </row>
    <row r="58" spans="20:61" s="5" customFormat="1" ht="24" customHeight="1">
      <c r="T58" s="15"/>
      <c r="AJ58" s="15"/>
      <c r="AO58" s="15"/>
      <c r="BH58" s="15"/>
      <c r="BI58" s="15"/>
    </row>
    <row r="59" spans="20:61" s="5" customFormat="1" ht="24" customHeight="1">
      <c r="T59" s="15"/>
      <c r="AJ59" s="15"/>
      <c r="AO59" s="15"/>
      <c r="BH59" s="15"/>
      <c r="BI59" s="15"/>
    </row>
    <row r="60" spans="20:61" s="5" customFormat="1" ht="24" customHeight="1">
      <c r="T60" s="15"/>
      <c r="AJ60" s="15"/>
      <c r="AO60" s="15"/>
      <c r="BH60" s="15"/>
      <c r="BI60" s="15"/>
    </row>
    <row r="61" spans="20:61" s="5" customFormat="1" ht="24" customHeight="1">
      <c r="T61" s="15"/>
      <c r="AJ61" s="15"/>
      <c r="AO61" s="15"/>
      <c r="BH61" s="15"/>
      <c r="BI61" s="15"/>
    </row>
    <row r="62" spans="20:61" s="5" customFormat="1" ht="24" customHeight="1">
      <c r="T62" s="15"/>
      <c r="AJ62" s="15"/>
      <c r="AO62" s="15"/>
      <c r="BH62" s="15"/>
      <c r="BI62" s="15"/>
    </row>
    <row r="63" spans="20:61" s="5" customFormat="1" ht="24" customHeight="1">
      <c r="T63" s="15"/>
      <c r="AJ63" s="15"/>
      <c r="AO63" s="15"/>
      <c r="BH63" s="15"/>
      <c r="BI63" s="15"/>
    </row>
    <row r="64" spans="20:61" s="5" customFormat="1" ht="24" customHeight="1">
      <c r="T64" s="15"/>
      <c r="AJ64" s="15"/>
      <c r="AO64" s="15"/>
      <c r="BH64" s="15"/>
      <c r="BI64" s="15"/>
    </row>
    <row r="65" spans="20:61" s="5" customFormat="1" ht="24" customHeight="1">
      <c r="T65" s="15"/>
      <c r="AJ65" s="15"/>
      <c r="AO65" s="15"/>
      <c r="BH65" s="15"/>
      <c r="BI65" s="15"/>
    </row>
    <row r="66" spans="20:61" s="5" customFormat="1" ht="24" customHeight="1">
      <c r="T66" s="15"/>
      <c r="AJ66" s="15"/>
      <c r="AO66" s="15"/>
      <c r="BH66" s="15"/>
      <c r="BI66" s="15"/>
    </row>
  </sheetData>
  <printOptions/>
  <pageMargins left="0.18" right="0.18" top="0.65" bottom="0.51" header="0.5" footer="0.21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6"/>
  <sheetViews>
    <sheetView zoomScale="50" zoomScaleNormal="50" workbookViewId="0" topLeftCell="A1">
      <selection activeCell="S22" sqref="S22"/>
    </sheetView>
  </sheetViews>
  <sheetFormatPr defaultColWidth="9.140625" defaultRowHeight="24" customHeight="1"/>
  <cols>
    <col min="1" max="19" width="4.421875" style="0" customWidth="1"/>
    <col min="20" max="20" width="4.421875" style="2" customWidth="1"/>
    <col min="21" max="35" width="4.421875" style="0" customWidth="1"/>
    <col min="36" max="36" width="4.421875" style="2" customWidth="1"/>
    <col min="37" max="40" width="4.421875" style="0" customWidth="1"/>
    <col min="41" max="41" width="4.421875" style="2" customWidth="1"/>
    <col min="42" max="59" width="4.421875" style="0" customWidth="1"/>
    <col min="60" max="61" width="4.421875" style="2" customWidth="1"/>
    <col min="62" max="16384" width="4.421875" style="0" customWidth="1"/>
  </cols>
  <sheetData>
    <row r="1" ht="24" customHeight="1">
      <c r="AY1" s="2"/>
    </row>
    <row r="2" spans="1:67" ht="24" customHeight="1">
      <c r="A2">
        <v>0</v>
      </c>
      <c r="B2" s="1">
        <v>0</v>
      </c>
      <c r="F2">
        <v>0</v>
      </c>
      <c r="G2" s="1">
        <v>5</v>
      </c>
      <c r="K2">
        <v>1</v>
      </c>
      <c r="L2" s="1">
        <v>0</v>
      </c>
      <c r="P2">
        <v>1</v>
      </c>
      <c r="Q2" s="1">
        <v>5</v>
      </c>
      <c r="U2">
        <v>2</v>
      </c>
      <c r="V2" s="1">
        <v>0</v>
      </c>
      <c r="Z2">
        <v>2</v>
      </c>
      <c r="AA2" s="1">
        <v>5</v>
      </c>
      <c r="AE2">
        <v>3</v>
      </c>
      <c r="AF2" s="1">
        <v>0</v>
      </c>
      <c r="AJ2" s="2">
        <v>3</v>
      </c>
      <c r="AK2" s="1">
        <v>5</v>
      </c>
      <c r="AO2" s="2">
        <v>4</v>
      </c>
      <c r="AP2" s="1">
        <v>0</v>
      </c>
      <c r="AT2">
        <v>4</v>
      </c>
      <c r="AU2" s="1">
        <v>5</v>
      </c>
      <c r="AY2">
        <v>5</v>
      </c>
      <c r="AZ2" s="1">
        <v>0</v>
      </c>
      <c r="BD2">
        <v>5</v>
      </c>
      <c r="BE2" s="1">
        <v>5</v>
      </c>
      <c r="BI2" s="2">
        <v>6</v>
      </c>
      <c r="BJ2" s="1">
        <v>0</v>
      </c>
      <c r="BN2">
        <v>6</v>
      </c>
      <c r="BO2" s="1">
        <v>5</v>
      </c>
    </row>
    <row r="5" spans="54:55" ht="24" customHeight="1">
      <c r="BB5" s="5"/>
      <c r="BC5" s="5"/>
    </row>
    <row r="6" spans="54:55" ht="24" customHeight="1">
      <c r="BB6" s="5"/>
      <c r="BC6" s="5"/>
    </row>
    <row r="8" spans="2:31" ht="24" customHeight="1">
      <c r="B8" s="1"/>
      <c r="AE8" s="2"/>
    </row>
    <row r="9" ht="24" customHeight="1">
      <c r="AE9" s="2"/>
    </row>
    <row r="10" ht="24" customHeight="1">
      <c r="AE10" s="2"/>
    </row>
    <row r="11" ht="24" customHeight="1">
      <c r="AE11" s="2"/>
    </row>
    <row r="12" spans="1:67" ht="24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  <c r="AJ12" s="7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7"/>
      <c r="BI12" s="7"/>
      <c r="BJ12" s="6"/>
      <c r="BK12" s="6"/>
      <c r="BL12" s="6"/>
      <c r="BM12" s="6"/>
      <c r="BN12" s="6"/>
      <c r="BO12" s="6"/>
    </row>
    <row r="13" spans="1:66" ht="24" customHeight="1" thickTop="1">
      <c r="A13" s="5"/>
      <c r="B13" s="5"/>
      <c r="AE13" s="2"/>
      <c r="BM13" s="5"/>
      <c r="BN13" s="5"/>
    </row>
    <row r="14" ht="24" customHeight="1">
      <c r="AE14" s="2"/>
    </row>
    <row r="15" ht="24" customHeight="1">
      <c r="AE15" s="2"/>
    </row>
    <row r="16" spans="1:67" ht="24" customHeight="1">
      <c r="A16">
        <v>0</v>
      </c>
      <c r="B16" s="1">
        <v>0</v>
      </c>
      <c r="F16">
        <v>0</v>
      </c>
      <c r="G16" s="1">
        <v>5</v>
      </c>
      <c r="K16">
        <v>1</v>
      </c>
      <c r="L16" s="1">
        <v>0</v>
      </c>
      <c r="P16">
        <v>1</v>
      </c>
      <c r="Q16" s="1">
        <v>5</v>
      </c>
      <c r="U16">
        <v>2</v>
      </c>
      <c r="V16" s="1">
        <v>0</v>
      </c>
      <c r="Z16">
        <v>2</v>
      </c>
      <c r="AA16" s="1">
        <v>5</v>
      </c>
      <c r="AE16">
        <v>3</v>
      </c>
      <c r="AF16" s="1">
        <v>0</v>
      </c>
      <c r="AJ16" s="2">
        <v>3</v>
      </c>
      <c r="AK16" s="1">
        <v>5</v>
      </c>
      <c r="AO16" s="2">
        <v>4</v>
      </c>
      <c r="AP16" s="1">
        <v>0</v>
      </c>
      <c r="AT16">
        <v>4</v>
      </c>
      <c r="AU16" s="1">
        <v>5</v>
      </c>
      <c r="AY16">
        <v>5</v>
      </c>
      <c r="AZ16" s="1">
        <v>0</v>
      </c>
      <c r="BD16">
        <v>5</v>
      </c>
      <c r="BE16" s="1">
        <v>5</v>
      </c>
      <c r="BI16" s="2">
        <v>6</v>
      </c>
      <c r="BJ16" s="1">
        <v>0</v>
      </c>
      <c r="BN16">
        <v>6</v>
      </c>
      <c r="BO16" s="1">
        <v>5</v>
      </c>
    </row>
    <row r="17" spans="31:32" ht="12.75">
      <c r="AE17" s="3"/>
      <c r="AF17" s="4"/>
    </row>
    <row r="18" s="2" customFormat="1" ht="24" customHeight="1"/>
    <row r="19" s="2" customFormat="1" ht="24" customHeight="1"/>
    <row r="20" s="2" customFormat="1" ht="24" customHeight="1"/>
    <row r="21" s="2" customFormat="1" ht="24" customHeight="1"/>
    <row r="22" s="2" customFormat="1" ht="24" customHeight="1"/>
    <row r="23" s="2" customFormat="1" ht="24" customHeight="1"/>
    <row r="24" s="2" customFormat="1" ht="24" customHeight="1"/>
    <row r="25" s="2" customFormat="1" ht="24" customHeight="1"/>
    <row r="26" s="2" customFormat="1" ht="24" customHeight="1"/>
    <row r="27" s="2" customFormat="1" ht="24" customHeight="1"/>
    <row r="28" s="2" customFormat="1" ht="24" customHeight="1">
      <c r="BI28" s="106"/>
    </row>
    <row r="29" spans="45:62" s="2" customFormat="1" ht="24" customHeight="1">
      <c r="AS29" s="5"/>
      <c r="BJ29" s="106"/>
    </row>
    <row r="30" spans="1:67" ht="24" customHeight="1">
      <c r="A30">
        <v>0</v>
      </c>
      <c r="B30" s="1">
        <v>0</v>
      </c>
      <c r="F30">
        <v>0</v>
      </c>
      <c r="G30" s="1">
        <v>5</v>
      </c>
      <c r="K30">
        <v>1</v>
      </c>
      <c r="L30" s="1">
        <v>0</v>
      </c>
      <c r="P30">
        <v>1</v>
      </c>
      <c r="Q30" s="1">
        <v>5</v>
      </c>
      <c r="U30">
        <v>2</v>
      </c>
      <c r="V30" s="1">
        <v>0</v>
      </c>
      <c r="Z30">
        <v>2</v>
      </c>
      <c r="AA30" s="1">
        <v>5</v>
      </c>
      <c r="AE30">
        <v>3</v>
      </c>
      <c r="AF30" s="1">
        <v>0</v>
      </c>
      <c r="AJ30" s="2">
        <v>3</v>
      </c>
      <c r="AK30" s="1">
        <v>5</v>
      </c>
      <c r="AO30" s="2">
        <v>4</v>
      </c>
      <c r="AP30" s="1">
        <v>0</v>
      </c>
      <c r="AT30">
        <v>4</v>
      </c>
      <c r="AU30" s="1">
        <v>5</v>
      </c>
      <c r="AY30">
        <v>5</v>
      </c>
      <c r="AZ30" s="1">
        <v>0</v>
      </c>
      <c r="BD30">
        <v>5</v>
      </c>
      <c r="BE30" s="1">
        <v>5</v>
      </c>
      <c r="BI30" s="2">
        <v>6</v>
      </c>
      <c r="BJ30" s="1">
        <v>0</v>
      </c>
      <c r="BN30">
        <v>6</v>
      </c>
      <c r="BO30" s="1">
        <v>5</v>
      </c>
    </row>
    <row r="31" spans="31:32" ht="12.75">
      <c r="AE31" s="3"/>
      <c r="AF31" s="4"/>
    </row>
    <row r="32" s="2" customFormat="1" ht="24" customHeight="1"/>
    <row r="33" s="2" customFormat="1" ht="24" customHeight="1"/>
    <row r="34" s="2" customFormat="1" ht="24" customHeight="1"/>
    <row r="35" s="2" customFormat="1" ht="24" customHeight="1"/>
    <row r="36" s="2" customFormat="1" ht="24" customHeight="1"/>
    <row r="37" s="2" customFormat="1" ht="24" customHeight="1"/>
    <row r="38" s="2" customFormat="1" ht="24" customHeight="1"/>
    <row r="39" s="2" customFormat="1" ht="24" customHeight="1"/>
    <row r="40" s="2" customFormat="1" ht="24" customHeight="1"/>
    <row r="41" s="2" customFormat="1" ht="24" customHeight="1"/>
    <row r="42" s="2" customFormat="1" ht="24" customHeight="1">
      <c r="BI42" s="106"/>
    </row>
    <row r="43" spans="45:62" s="2" customFormat="1" ht="24" customHeight="1">
      <c r="AS43" s="5"/>
      <c r="BJ43" s="106"/>
    </row>
    <row r="44" spans="20:61" s="5" customFormat="1" ht="24" customHeight="1">
      <c r="T44" s="15"/>
      <c r="AJ44" s="15"/>
      <c r="AO44" s="15"/>
      <c r="BH44" s="15"/>
      <c r="BI44" s="15"/>
    </row>
    <row r="45" spans="20:61" s="5" customFormat="1" ht="24" customHeight="1">
      <c r="T45" s="15"/>
      <c r="AJ45" s="15"/>
      <c r="AO45" s="15"/>
      <c r="BH45" s="15"/>
      <c r="BI45" s="15"/>
    </row>
    <row r="46" spans="20:61" s="5" customFormat="1" ht="24" customHeight="1">
      <c r="T46" s="15"/>
      <c r="AJ46" s="15"/>
      <c r="AO46" s="15"/>
      <c r="BH46" s="15"/>
      <c r="BI46" s="15"/>
    </row>
    <row r="47" spans="20:61" s="5" customFormat="1" ht="24" customHeight="1">
      <c r="T47" s="15"/>
      <c r="AJ47" s="15"/>
      <c r="AO47" s="15"/>
      <c r="BH47" s="15"/>
      <c r="BI47" s="15"/>
    </row>
    <row r="48" spans="20:61" s="5" customFormat="1" ht="24" customHeight="1">
      <c r="T48" s="15"/>
      <c r="AJ48" s="15"/>
      <c r="AO48" s="15"/>
      <c r="BH48" s="15"/>
      <c r="BI48" s="15"/>
    </row>
    <row r="49" spans="20:61" s="5" customFormat="1" ht="24" customHeight="1">
      <c r="T49" s="15"/>
      <c r="AJ49" s="15"/>
      <c r="AO49" s="15"/>
      <c r="BH49" s="15"/>
      <c r="BI49" s="15"/>
    </row>
    <row r="50" spans="20:61" s="5" customFormat="1" ht="24" customHeight="1">
      <c r="T50" s="15"/>
      <c r="AJ50" s="15"/>
      <c r="AO50" s="15"/>
      <c r="BH50" s="15"/>
      <c r="BI50" s="15"/>
    </row>
    <row r="51" spans="20:61" s="5" customFormat="1" ht="24" customHeight="1">
      <c r="T51" s="15"/>
      <c r="AJ51" s="15"/>
      <c r="AO51" s="15"/>
      <c r="BH51" s="15"/>
      <c r="BI51" s="15"/>
    </row>
    <row r="52" spans="20:61" s="5" customFormat="1" ht="24" customHeight="1">
      <c r="T52" s="15"/>
      <c r="AJ52" s="15"/>
      <c r="AO52" s="15"/>
      <c r="BH52" s="15"/>
      <c r="BI52" s="15"/>
    </row>
    <row r="53" spans="20:61" s="5" customFormat="1" ht="24" customHeight="1">
      <c r="T53" s="15"/>
      <c r="AJ53" s="15"/>
      <c r="AO53" s="15"/>
      <c r="BH53" s="15"/>
      <c r="BI53" s="15"/>
    </row>
    <row r="54" spans="20:61" s="5" customFormat="1" ht="24" customHeight="1">
      <c r="T54" s="15"/>
      <c r="AJ54" s="15"/>
      <c r="AO54" s="15"/>
      <c r="BH54" s="15"/>
      <c r="BI54" s="15"/>
    </row>
    <row r="55" spans="20:61" s="5" customFormat="1" ht="24" customHeight="1">
      <c r="T55" s="15"/>
      <c r="AJ55" s="15"/>
      <c r="AO55" s="15"/>
      <c r="BH55" s="15"/>
      <c r="BI55" s="15"/>
    </row>
    <row r="56" spans="20:61" s="5" customFormat="1" ht="24" customHeight="1">
      <c r="T56" s="15"/>
      <c r="AJ56" s="15"/>
      <c r="AO56" s="15"/>
      <c r="BH56" s="15"/>
      <c r="BI56" s="15"/>
    </row>
    <row r="57" spans="20:61" s="5" customFormat="1" ht="24" customHeight="1">
      <c r="T57" s="15"/>
      <c r="AJ57" s="15"/>
      <c r="AO57" s="15"/>
      <c r="BH57" s="15"/>
      <c r="BI57" s="15"/>
    </row>
    <row r="58" spans="20:61" s="5" customFormat="1" ht="24" customHeight="1">
      <c r="T58" s="15"/>
      <c r="AJ58" s="15"/>
      <c r="AO58" s="15"/>
      <c r="BH58" s="15"/>
      <c r="BI58" s="15"/>
    </row>
    <row r="59" spans="20:61" s="5" customFormat="1" ht="24" customHeight="1">
      <c r="T59" s="15"/>
      <c r="AJ59" s="15"/>
      <c r="AO59" s="15"/>
      <c r="BH59" s="15"/>
      <c r="BI59" s="15"/>
    </row>
    <row r="60" spans="20:61" s="5" customFormat="1" ht="24" customHeight="1">
      <c r="T60" s="15"/>
      <c r="AJ60" s="15"/>
      <c r="AO60" s="15"/>
      <c r="BH60" s="15"/>
      <c r="BI60" s="15"/>
    </row>
    <row r="61" spans="20:61" s="5" customFormat="1" ht="24" customHeight="1">
      <c r="T61" s="15"/>
      <c r="AJ61" s="15"/>
      <c r="AO61" s="15"/>
      <c r="BH61" s="15"/>
      <c r="BI61" s="15"/>
    </row>
    <row r="62" spans="20:61" s="5" customFormat="1" ht="24" customHeight="1">
      <c r="T62" s="15"/>
      <c r="AJ62" s="15"/>
      <c r="AO62" s="15"/>
      <c r="BH62" s="15"/>
      <c r="BI62" s="15"/>
    </row>
    <row r="63" spans="20:61" s="5" customFormat="1" ht="24" customHeight="1">
      <c r="T63" s="15"/>
      <c r="AJ63" s="15"/>
      <c r="AO63" s="15"/>
      <c r="BH63" s="15"/>
      <c r="BI63" s="15"/>
    </row>
    <row r="64" spans="20:61" s="5" customFormat="1" ht="24" customHeight="1">
      <c r="T64" s="15"/>
      <c r="AJ64" s="15"/>
      <c r="AO64" s="15"/>
      <c r="BH64" s="15"/>
      <c r="BI64" s="15"/>
    </row>
    <row r="65" spans="20:61" s="5" customFormat="1" ht="24" customHeight="1">
      <c r="T65" s="15"/>
      <c r="AJ65" s="15"/>
      <c r="AO65" s="15"/>
      <c r="BH65" s="15"/>
      <c r="BI65" s="15"/>
    </row>
    <row r="66" spans="20:61" s="5" customFormat="1" ht="24" customHeight="1">
      <c r="T66" s="15"/>
      <c r="AJ66" s="15"/>
      <c r="AO66" s="15"/>
      <c r="BH66" s="15"/>
      <c r="BI66" s="15"/>
    </row>
  </sheetData>
  <printOptions horizontalCentered="1" verticalCentered="1"/>
  <pageMargins left="0.18" right="0.18" top="0.18" bottom="0.18" header="0.5" footer="0.5"/>
  <pageSetup fitToHeight="1" fitToWidth="1" horizontalDpi="600" verticalDpi="6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72"/>
  <sheetViews>
    <sheetView zoomScale="80" zoomScaleNormal="80" workbookViewId="0" topLeftCell="A1">
      <selection activeCell="O37" sqref="O37"/>
    </sheetView>
  </sheetViews>
  <sheetFormatPr defaultColWidth="9.140625" defaultRowHeight="12.75"/>
  <cols>
    <col min="1" max="1" width="4.00390625" style="5" bestFit="1" customWidth="1"/>
    <col min="2" max="3" width="5.7109375" style="5" customWidth="1"/>
    <col min="4" max="4" width="9.28125" style="5" bestFit="1" customWidth="1"/>
    <col min="5" max="5" width="15.00390625" style="5" customWidth="1"/>
    <col min="6" max="6" width="13.140625" style="92" customWidth="1"/>
    <col min="7" max="7" width="9.28125" style="5" bestFit="1" customWidth="1"/>
    <col min="8" max="8" width="5.7109375" style="5" customWidth="1"/>
    <col min="9" max="9" width="5.421875" style="5" customWidth="1"/>
    <col min="10" max="10" width="5.28125" style="5" customWidth="1"/>
    <col min="11" max="11" width="12.140625" style="5" customWidth="1"/>
    <col min="12" max="12" width="9.140625" style="5" customWidth="1"/>
    <col min="13" max="14" width="9.28125" style="5" bestFit="1" customWidth="1"/>
    <col min="15" max="17" width="9.140625" style="5" customWidth="1"/>
    <col min="18" max="18" width="3.00390625" style="5" customWidth="1"/>
    <col min="20" max="22" width="9.28125" style="5" bestFit="1" customWidth="1"/>
    <col min="23" max="23" width="2.57421875" style="15" customWidth="1"/>
    <col min="24" max="26" width="9.28125" style="5" bestFit="1" customWidth="1"/>
    <col min="27" max="27" width="2.57421875" style="15" customWidth="1"/>
    <col min="28" max="16384" width="9.140625" style="5" customWidth="1"/>
  </cols>
  <sheetData>
    <row r="1" ht="6" customHeight="1"/>
    <row r="2" spans="5:27" ht="15.75">
      <c r="E2" s="108" t="s">
        <v>74</v>
      </c>
      <c r="F2" s="107" t="s">
        <v>75</v>
      </c>
      <c r="G2" s="178" t="s">
        <v>148</v>
      </c>
      <c r="H2" s="109"/>
      <c r="I2" s="109"/>
      <c r="T2" s="178" t="s">
        <v>148</v>
      </c>
      <c r="U2" s="178" t="s">
        <v>146</v>
      </c>
      <c r="V2" s="178" t="s">
        <v>147</v>
      </c>
      <c r="W2" s="165"/>
      <c r="X2" s="178" t="s">
        <v>148</v>
      </c>
      <c r="Y2" s="178" t="s">
        <v>146</v>
      </c>
      <c r="Z2" s="178" t="s">
        <v>147</v>
      </c>
      <c r="AA2" s="165"/>
    </row>
    <row r="3" spans="6:26" ht="12.75">
      <c r="F3" s="5"/>
      <c r="G3" s="179" t="s">
        <v>140</v>
      </c>
      <c r="M3" s="8" t="s">
        <v>68</v>
      </c>
      <c r="N3" s="8" t="s">
        <v>67</v>
      </c>
      <c r="T3" s="179" t="s">
        <v>140</v>
      </c>
      <c r="U3" s="179" t="s">
        <v>140</v>
      </c>
      <c r="V3" s="179" t="s">
        <v>140</v>
      </c>
      <c r="X3" s="179" t="s">
        <v>141</v>
      </c>
      <c r="Y3" s="179" t="s">
        <v>141</v>
      </c>
      <c r="Z3" s="179" t="s">
        <v>141</v>
      </c>
    </row>
    <row r="4" spans="5:27" ht="12.75">
      <c r="E4" s="107" t="s">
        <v>76</v>
      </c>
      <c r="F4" s="92" t="s">
        <v>61</v>
      </c>
      <c r="G4" s="110">
        <v>65</v>
      </c>
      <c r="H4" s="99" t="s">
        <v>8</v>
      </c>
      <c r="M4" s="5">
        <v>0</v>
      </c>
      <c r="N4" s="5">
        <v>0</v>
      </c>
      <c r="T4" s="110">
        <v>65</v>
      </c>
      <c r="U4" s="180">
        <v>65</v>
      </c>
      <c r="V4" s="180">
        <v>65</v>
      </c>
      <c r="W4" s="166"/>
      <c r="X4" s="180">
        <v>65</v>
      </c>
      <c r="Y4" s="180">
        <v>65</v>
      </c>
      <c r="Z4" s="180">
        <v>65</v>
      </c>
      <c r="AA4" s="166"/>
    </row>
    <row r="5" spans="2:27" ht="12.75">
      <c r="B5" s="5" t="s">
        <v>78</v>
      </c>
      <c r="E5" s="107"/>
      <c r="F5" s="92" t="s">
        <v>77</v>
      </c>
      <c r="G5" s="153">
        <v>35</v>
      </c>
      <c r="H5" s="99" t="s">
        <v>8</v>
      </c>
      <c r="J5" s="5" t="s">
        <v>79</v>
      </c>
      <c r="M5" s="5">
        <v>0</v>
      </c>
      <c r="N5" s="5">
        <f>0.9*G6</f>
        <v>3.6</v>
      </c>
      <c r="T5" s="153">
        <v>35</v>
      </c>
      <c r="U5" s="153">
        <v>35</v>
      </c>
      <c r="V5" s="153">
        <v>35</v>
      </c>
      <c r="W5" s="167"/>
      <c r="X5" s="153">
        <v>33</v>
      </c>
      <c r="Y5" s="153">
        <v>33</v>
      </c>
      <c r="Z5" s="153">
        <v>33</v>
      </c>
      <c r="AA5" s="167"/>
    </row>
    <row r="6" spans="2:27" ht="12.75">
      <c r="B6" s="5" t="s">
        <v>81</v>
      </c>
      <c r="E6" s="107"/>
      <c r="F6" s="112" t="s">
        <v>128</v>
      </c>
      <c r="G6" s="113">
        <v>4</v>
      </c>
      <c r="H6" s="99" t="s">
        <v>8</v>
      </c>
      <c r="M6" s="114">
        <f>G5</f>
        <v>35</v>
      </c>
      <c r="N6" s="5">
        <f>G6</f>
        <v>4</v>
      </c>
      <c r="T6" s="113">
        <v>4</v>
      </c>
      <c r="U6" s="113">
        <v>4</v>
      </c>
      <c r="V6" s="113">
        <v>4</v>
      </c>
      <c r="W6" s="168"/>
      <c r="X6" s="113">
        <v>4</v>
      </c>
      <c r="Y6" s="113">
        <v>4</v>
      </c>
      <c r="Z6" s="113">
        <v>4</v>
      </c>
      <c r="AA6" s="168"/>
    </row>
    <row r="7" spans="2:27" ht="12.75">
      <c r="B7" s="5" t="s">
        <v>83</v>
      </c>
      <c r="F7" s="92" t="s">
        <v>82</v>
      </c>
      <c r="G7" s="153">
        <v>2.25</v>
      </c>
      <c r="H7" s="99" t="s">
        <v>8</v>
      </c>
      <c r="I7" s="15"/>
      <c r="J7" s="5">
        <f>22.5/26.7</f>
        <v>0.8426966292134832</v>
      </c>
      <c r="L7" s="104"/>
      <c r="M7" s="5">
        <f>G4</f>
        <v>65</v>
      </c>
      <c r="N7" s="5">
        <v>5</v>
      </c>
      <c r="T7" s="153">
        <v>2.25</v>
      </c>
      <c r="U7" s="153">
        <v>2.25</v>
      </c>
      <c r="V7" s="153">
        <v>2.25</v>
      </c>
      <c r="W7" s="167"/>
      <c r="X7" s="153">
        <v>2</v>
      </c>
      <c r="Y7" s="153">
        <v>2</v>
      </c>
      <c r="Z7" s="153">
        <v>2</v>
      </c>
      <c r="AA7" s="167"/>
    </row>
    <row r="8" spans="7:27" ht="12.75">
      <c r="G8" s="115"/>
      <c r="H8" s="99"/>
      <c r="I8" s="15"/>
      <c r="L8" s="104"/>
      <c r="M8" s="5">
        <f>M7</f>
        <v>65</v>
      </c>
      <c r="N8" s="5">
        <v>0</v>
      </c>
      <c r="T8" s="115"/>
      <c r="W8" s="169"/>
      <c r="AA8" s="169"/>
    </row>
    <row r="9" spans="5:27" ht="12.75">
      <c r="E9" s="107" t="s">
        <v>85</v>
      </c>
      <c r="F9" s="92" t="s">
        <v>73</v>
      </c>
      <c r="G9" s="110">
        <v>104.5</v>
      </c>
      <c r="H9" s="99" t="s">
        <v>8</v>
      </c>
      <c r="I9" s="15"/>
      <c r="J9" s="117"/>
      <c r="K9" s="110">
        <v>105</v>
      </c>
      <c r="L9" s="104"/>
      <c r="T9" s="110">
        <v>104.5</v>
      </c>
      <c r="U9" s="181">
        <v>92.88888888888889</v>
      </c>
      <c r="V9" s="181">
        <v>78.95555555555555</v>
      </c>
      <c r="W9" s="116"/>
      <c r="X9" s="110">
        <v>105</v>
      </c>
      <c r="Y9" s="110">
        <v>93.33333333333333</v>
      </c>
      <c r="Z9" s="110">
        <v>79.33333333333333</v>
      </c>
      <c r="AA9" s="116"/>
    </row>
    <row r="10" spans="3:27" ht="12.75">
      <c r="C10" s="110"/>
      <c r="E10" s="118">
        <v>0.5</v>
      </c>
      <c r="F10" s="92" t="s">
        <v>91</v>
      </c>
      <c r="G10" s="110">
        <v>3.75</v>
      </c>
      <c r="H10" s="99" t="s">
        <v>8</v>
      </c>
      <c r="I10" s="15"/>
      <c r="J10" s="117">
        <v>-0.8</v>
      </c>
      <c r="K10" s="110">
        <v>4.265</v>
      </c>
      <c r="L10" s="104">
        <f>SUM(J10:K10)</f>
        <v>3.465</v>
      </c>
      <c r="M10" s="114">
        <f>M6</f>
        <v>35</v>
      </c>
      <c r="N10" s="5">
        <f>N6</f>
        <v>4</v>
      </c>
      <c r="T10" s="110">
        <v>3.75</v>
      </c>
      <c r="U10" s="181">
        <v>3.75</v>
      </c>
      <c r="V10" s="181">
        <v>3.75</v>
      </c>
      <c r="W10" s="166"/>
      <c r="X10" s="110">
        <v>3.465</v>
      </c>
      <c r="Y10" s="110">
        <v>3.465</v>
      </c>
      <c r="Z10" s="110">
        <v>3.465</v>
      </c>
      <c r="AA10" s="166"/>
    </row>
    <row r="11" spans="3:27" ht="12.75">
      <c r="C11" s="110"/>
      <c r="E11" s="118">
        <v>0.5</v>
      </c>
      <c r="F11" s="92" t="s">
        <v>95</v>
      </c>
      <c r="G11" s="110">
        <v>11.25</v>
      </c>
      <c r="H11" s="99" t="s">
        <v>8</v>
      </c>
      <c r="I11" s="15"/>
      <c r="J11" s="117">
        <f>(J10+J12)/2</f>
        <v>-1.975</v>
      </c>
      <c r="K11" s="110">
        <v>11.84</v>
      </c>
      <c r="L11" s="107"/>
      <c r="M11" s="114">
        <f>M10-G7</f>
        <v>32.75</v>
      </c>
      <c r="N11" s="5">
        <f>N10+G26</f>
        <v>112.5</v>
      </c>
      <c r="T11" s="110">
        <v>11.25</v>
      </c>
      <c r="U11" s="181">
        <v>11.25</v>
      </c>
      <c r="V11" s="181">
        <v>11.25</v>
      </c>
      <c r="W11" s="166"/>
      <c r="X11" s="110">
        <v>9.865</v>
      </c>
      <c r="Y11" s="110">
        <v>9.865</v>
      </c>
      <c r="Z11" s="110">
        <v>9.865</v>
      </c>
      <c r="AA11" s="166"/>
    </row>
    <row r="12" spans="3:27" ht="12.75">
      <c r="C12" s="110"/>
      <c r="E12" s="118">
        <v>0.5</v>
      </c>
      <c r="F12" s="92" t="s">
        <v>96</v>
      </c>
      <c r="G12" s="110">
        <v>16.5</v>
      </c>
      <c r="H12" s="99" t="s">
        <v>8</v>
      </c>
      <c r="I12" s="15"/>
      <c r="J12" s="117">
        <f>(J10+J14)/2</f>
        <v>-3.15</v>
      </c>
      <c r="K12" s="110">
        <v>17.790405070066175</v>
      </c>
      <c r="L12" s="104"/>
      <c r="M12" s="114">
        <f>M10-G7-G10</f>
        <v>29</v>
      </c>
      <c r="N12" s="5">
        <f>N11</f>
        <v>112.5</v>
      </c>
      <c r="T12" s="110">
        <v>16.5</v>
      </c>
      <c r="U12" s="181">
        <v>16.5</v>
      </c>
      <c r="V12" s="181">
        <v>16.5</v>
      </c>
      <c r="W12" s="166"/>
      <c r="X12" s="110">
        <v>14.640405070066175</v>
      </c>
      <c r="Y12" s="110">
        <v>14.640405070066175</v>
      </c>
      <c r="Z12" s="110">
        <v>14.640405070066175</v>
      </c>
      <c r="AA12" s="166"/>
    </row>
    <row r="13" spans="2:27" ht="12.75">
      <c r="B13" s="5" t="s">
        <v>92</v>
      </c>
      <c r="C13" s="110"/>
      <c r="E13" s="118">
        <v>0.5</v>
      </c>
      <c r="F13" s="92" t="s">
        <v>98</v>
      </c>
      <c r="G13" s="110">
        <v>19.875</v>
      </c>
      <c r="H13" s="99" t="s">
        <v>8</v>
      </c>
      <c r="I13" s="15"/>
      <c r="J13" s="117">
        <f>(J12+J14)/2</f>
        <v>-4.325</v>
      </c>
      <c r="K13" s="110">
        <v>22.19</v>
      </c>
      <c r="L13" s="104"/>
      <c r="M13" s="5">
        <f>M11+G7/4-G11</f>
        <v>22.0625</v>
      </c>
      <c r="N13" s="5">
        <f>N11-G9/4</f>
        <v>86.375</v>
      </c>
      <c r="T13" s="110">
        <v>19.875</v>
      </c>
      <c r="U13" s="181">
        <v>19.875</v>
      </c>
      <c r="V13" s="181">
        <v>19.875</v>
      </c>
      <c r="W13" s="166"/>
      <c r="X13" s="110">
        <v>17.865</v>
      </c>
      <c r="Y13" s="110">
        <v>17.865</v>
      </c>
      <c r="Z13" s="110">
        <v>17.865</v>
      </c>
      <c r="AA13" s="166"/>
    </row>
    <row r="14" spans="3:27" ht="12.75">
      <c r="C14" s="110"/>
      <c r="E14" s="118">
        <v>0.5</v>
      </c>
      <c r="F14" s="92" t="s">
        <v>101</v>
      </c>
      <c r="G14" s="110">
        <v>21.75</v>
      </c>
      <c r="H14" s="99" t="s">
        <v>8</v>
      </c>
      <c r="I14" s="15"/>
      <c r="J14" s="117">
        <v>-5.5</v>
      </c>
      <c r="K14" s="110">
        <v>25.328103347606074</v>
      </c>
      <c r="L14" s="99"/>
      <c r="M14" s="5">
        <f>M11+G7/2-G12</f>
        <v>17.375</v>
      </c>
      <c r="N14" s="5">
        <f>N12-G9/2</f>
        <v>60.25</v>
      </c>
      <c r="T14" s="110">
        <v>21.75</v>
      </c>
      <c r="U14" s="181">
        <v>21.75</v>
      </c>
      <c r="V14" s="181">
        <v>21.75</v>
      </c>
      <c r="W14" s="166"/>
      <c r="X14" s="110">
        <v>19.828103347606074</v>
      </c>
      <c r="Y14" s="110">
        <v>19.828103347606074</v>
      </c>
      <c r="Z14" s="110">
        <v>19.828103347606074</v>
      </c>
      <c r="AA14" s="166"/>
    </row>
    <row r="15" spans="5:27" ht="12.75">
      <c r="E15" s="107"/>
      <c r="F15" s="104"/>
      <c r="G15" s="110"/>
      <c r="H15" s="99"/>
      <c r="I15" s="15"/>
      <c r="J15" s="117">
        <f>G15*J$7</f>
        <v>0</v>
      </c>
      <c r="K15" s="110"/>
      <c r="L15" s="99"/>
      <c r="M15" s="5">
        <f>M11+3/4*G7-G13</f>
        <v>14.5625</v>
      </c>
      <c r="N15" s="5">
        <f>N12-3/4*G9</f>
        <v>34.125</v>
      </c>
      <c r="T15" s="110"/>
      <c r="U15" s="182"/>
      <c r="V15" s="182"/>
      <c r="W15" s="170"/>
      <c r="X15" s="110"/>
      <c r="Y15" s="110"/>
      <c r="Z15" s="110"/>
      <c r="AA15" s="170"/>
    </row>
    <row r="16" spans="2:27" s="109" customFormat="1" ht="12.75" customHeight="1">
      <c r="B16" s="5"/>
      <c r="E16" s="107" t="s">
        <v>105</v>
      </c>
      <c r="F16" s="92" t="s">
        <v>109</v>
      </c>
      <c r="G16" s="110">
        <v>67.75</v>
      </c>
      <c r="H16" s="99" t="s">
        <v>8</v>
      </c>
      <c r="I16" s="119"/>
      <c r="J16" s="117">
        <f>G16*J$7</f>
        <v>57.092696629213485</v>
      </c>
      <c r="K16" s="110">
        <v>75</v>
      </c>
      <c r="L16" s="99"/>
      <c r="M16" s="111">
        <f>M11+G7-G14</f>
        <v>13.25</v>
      </c>
      <c r="N16" s="99">
        <f>N11-G9</f>
        <v>8</v>
      </c>
      <c r="T16" s="110">
        <v>67.75</v>
      </c>
      <c r="U16" s="181">
        <v>60.22222222222222</v>
      </c>
      <c r="V16" s="181">
        <v>51.18888888888889</v>
      </c>
      <c r="W16" s="166"/>
      <c r="X16" s="110">
        <v>74.6</v>
      </c>
      <c r="Y16" s="110">
        <v>66.3111111111111</v>
      </c>
      <c r="Z16" s="110">
        <v>56.36444444444444</v>
      </c>
      <c r="AA16" s="166"/>
    </row>
    <row r="17" spans="2:27" ht="12.75" customHeight="1">
      <c r="B17" s="5" t="s">
        <v>102</v>
      </c>
      <c r="E17" s="107"/>
      <c r="F17" s="92" t="s">
        <v>114</v>
      </c>
      <c r="G17" s="110">
        <v>3.35</v>
      </c>
      <c r="H17" s="99" t="s">
        <v>8</v>
      </c>
      <c r="I17" s="15"/>
      <c r="J17" s="117">
        <f>G17*J$7</f>
        <v>2.823033707865169</v>
      </c>
      <c r="K17" s="110">
        <v>3</v>
      </c>
      <c r="L17" s="99"/>
      <c r="M17" s="114">
        <f>M10</f>
        <v>35</v>
      </c>
      <c r="N17" s="5">
        <f>N16</f>
        <v>8</v>
      </c>
      <c r="T17" s="110">
        <v>3.35</v>
      </c>
      <c r="U17" s="181">
        <v>3.35</v>
      </c>
      <c r="V17" s="181">
        <v>3.35</v>
      </c>
      <c r="W17" s="166"/>
      <c r="X17" s="110">
        <v>2.8</v>
      </c>
      <c r="Y17" s="110">
        <v>2.8</v>
      </c>
      <c r="Z17" s="110">
        <v>2.8</v>
      </c>
      <c r="AA17" s="166"/>
    </row>
    <row r="18" spans="2:27" ht="12.75">
      <c r="B18" s="107"/>
      <c r="E18" s="107"/>
      <c r="F18" s="92" t="s">
        <v>118</v>
      </c>
      <c r="G18" s="110">
        <v>16.525</v>
      </c>
      <c r="H18" s="99" t="s">
        <v>8</v>
      </c>
      <c r="I18" s="15"/>
      <c r="J18" s="117">
        <f>G18*J$7</f>
        <v>13.92556179775281</v>
      </c>
      <c r="K18" s="110">
        <v>12.6</v>
      </c>
      <c r="L18" s="104"/>
      <c r="T18" s="110">
        <v>16.525</v>
      </c>
      <c r="U18" s="181">
        <v>16.525</v>
      </c>
      <c r="V18" s="181">
        <v>16.525</v>
      </c>
      <c r="W18" s="166"/>
      <c r="X18" s="110">
        <v>19.5</v>
      </c>
      <c r="Y18" s="110">
        <v>19.5</v>
      </c>
      <c r="Z18" s="110">
        <v>19.5</v>
      </c>
      <c r="AA18" s="166"/>
    </row>
    <row r="19" spans="5:27" ht="12.75">
      <c r="E19" s="92" t="s">
        <v>81</v>
      </c>
      <c r="F19" s="5"/>
      <c r="G19" s="110">
        <v>3.5</v>
      </c>
      <c r="H19" s="99" t="s">
        <v>56</v>
      </c>
      <c r="I19" s="15"/>
      <c r="K19" s="120"/>
      <c r="L19" s="112"/>
      <c r="M19" s="114">
        <f>G5+G24</f>
        <v>52.525</v>
      </c>
      <c r="N19" s="5">
        <f>N10+G19</f>
        <v>7.5</v>
      </c>
      <c r="T19" s="110">
        <v>3.5</v>
      </c>
      <c r="U19" s="154">
        <v>3.5</v>
      </c>
      <c r="V19" s="154">
        <v>3.5</v>
      </c>
      <c r="W19" s="166"/>
      <c r="X19" s="154">
        <v>4</v>
      </c>
      <c r="Y19" s="154">
        <v>4</v>
      </c>
      <c r="Z19" s="154">
        <v>4</v>
      </c>
      <c r="AA19" s="166"/>
    </row>
    <row r="20" spans="3:27" ht="12.75" customHeight="1">
      <c r="C20" s="5">
        <v>17</v>
      </c>
      <c r="E20" s="112" t="s">
        <v>129</v>
      </c>
      <c r="F20" s="5"/>
      <c r="G20" s="110">
        <v>1</v>
      </c>
      <c r="H20" s="99" t="s">
        <v>56</v>
      </c>
      <c r="I20" s="15"/>
      <c r="J20" s="121"/>
      <c r="K20" s="120">
        <f>22.5-G31</f>
        <v>6.72703125</v>
      </c>
      <c r="L20" s="112"/>
      <c r="M20" s="114">
        <f>M21+G17</f>
        <v>37.89126794258373</v>
      </c>
      <c r="N20" s="5">
        <f>N21</f>
        <v>75.25</v>
      </c>
      <c r="T20" s="110">
        <v>1</v>
      </c>
      <c r="U20" s="110">
        <v>1</v>
      </c>
      <c r="V20" s="110">
        <v>1</v>
      </c>
      <c r="W20" s="166"/>
      <c r="X20" s="110">
        <v>1</v>
      </c>
      <c r="Y20" s="110">
        <v>1</v>
      </c>
      <c r="Z20" s="110">
        <v>1</v>
      </c>
      <c r="AA20" s="166"/>
    </row>
    <row r="21" spans="3:14" ht="12.75">
      <c r="C21" s="5">
        <f>C20/22.5</f>
        <v>0.7555555555555555</v>
      </c>
      <c r="K21" s="120">
        <f>SQRT(K20/G38)</f>
        <v>0.99958217268371</v>
      </c>
      <c r="L21" s="112"/>
      <c r="M21" s="114">
        <f>M22-G7*G16/G9</f>
        <v>34.54126794258373</v>
      </c>
      <c r="N21" s="5">
        <f>G16+G19+N6</f>
        <v>75.25</v>
      </c>
    </row>
    <row r="22" spans="6:27" ht="12.75">
      <c r="F22" s="112" t="s">
        <v>131</v>
      </c>
      <c r="G22" s="111">
        <f>0.8*G26</f>
        <v>86.80000000000001</v>
      </c>
      <c r="H22" s="99" t="s">
        <v>8</v>
      </c>
      <c r="K22" s="120"/>
      <c r="L22" s="112"/>
      <c r="M22" s="122">
        <f>M19-G18</f>
        <v>36</v>
      </c>
      <c r="N22" s="123">
        <f>N19</f>
        <v>7.5</v>
      </c>
      <c r="T22" s="111">
        <v>86.8</v>
      </c>
      <c r="U22" s="99">
        <v>77.51111111111112</v>
      </c>
      <c r="V22" s="99">
        <v>66.36444444444444</v>
      </c>
      <c r="W22" s="26"/>
      <c r="X22" s="99">
        <v>87.2</v>
      </c>
      <c r="Y22" s="99">
        <v>77.86666666666667</v>
      </c>
      <c r="Z22" s="99">
        <v>66.66666666666667</v>
      </c>
      <c r="AA22" s="26"/>
    </row>
    <row r="23" spans="5:27" ht="12.75">
      <c r="E23" s="107"/>
      <c r="F23" s="92" t="s">
        <v>132</v>
      </c>
      <c r="G23" s="10">
        <f>G14+G18+G20</f>
        <v>39.275</v>
      </c>
      <c r="H23" s="99" t="s">
        <v>8</v>
      </c>
      <c r="K23" s="120">
        <f>K$21*G16</f>
        <v>67.72169219932135</v>
      </c>
      <c r="L23" s="112"/>
      <c r="M23" s="122">
        <f>M19</f>
        <v>52.525</v>
      </c>
      <c r="N23" s="123">
        <f>N19</f>
        <v>7.5</v>
      </c>
      <c r="T23" s="10">
        <v>39.275</v>
      </c>
      <c r="U23" s="10">
        <v>39.275</v>
      </c>
      <c r="V23" s="10">
        <v>39.275</v>
      </c>
      <c r="W23" s="171"/>
      <c r="X23" s="10">
        <v>40.328103347606074</v>
      </c>
      <c r="Y23" s="10">
        <v>40.328103347606074</v>
      </c>
      <c r="Z23" s="10">
        <v>40.328103347606074</v>
      </c>
      <c r="AA23" s="171"/>
    </row>
    <row r="24" spans="4:27" ht="12.75" customHeight="1">
      <c r="D24" s="124"/>
      <c r="F24" s="92" t="s">
        <v>133</v>
      </c>
      <c r="G24" s="10">
        <f>G20+G18</f>
        <v>17.525</v>
      </c>
      <c r="H24" s="99" t="s">
        <v>8</v>
      </c>
      <c r="K24" s="120">
        <f>K$21*G17</f>
        <v>3.3486002784904283</v>
      </c>
      <c r="L24" s="112"/>
      <c r="T24" s="10">
        <v>17.525</v>
      </c>
      <c r="U24" s="10">
        <v>17.525</v>
      </c>
      <c r="V24" s="10">
        <v>17.525</v>
      </c>
      <c r="W24" s="171"/>
      <c r="X24" s="10">
        <v>20.5</v>
      </c>
      <c r="Y24" s="10">
        <v>20.5</v>
      </c>
      <c r="Z24" s="10">
        <v>20.5</v>
      </c>
      <c r="AA24" s="171"/>
    </row>
    <row r="25" spans="6:27" ht="12.75">
      <c r="F25" s="92" t="s">
        <v>134</v>
      </c>
      <c r="G25" s="114">
        <f>G23-G24</f>
        <v>21.75</v>
      </c>
      <c r="H25" s="99" t="s">
        <v>56</v>
      </c>
      <c r="K25" s="120">
        <f>K$21*G18</f>
        <v>16.518095403598306</v>
      </c>
      <c r="L25" s="107"/>
      <c r="T25" s="114">
        <v>21.75</v>
      </c>
      <c r="U25" s="114">
        <v>21.75</v>
      </c>
      <c r="V25" s="114">
        <v>21.75</v>
      </c>
      <c r="W25" s="172"/>
      <c r="X25" s="114">
        <v>19.828103347606074</v>
      </c>
      <c r="Y25" s="114">
        <v>19.828103347606074</v>
      </c>
      <c r="Z25" s="114">
        <v>19.828103347606074</v>
      </c>
      <c r="AA25" s="172"/>
    </row>
    <row r="26" spans="6:27" ht="12.75" customHeight="1">
      <c r="F26" s="92" t="s">
        <v>80</v>
      </c>
      <c r="G26" s="111">
        <f>G9+4</f>
        <v>108.5</v>
      </c>
      <c r="H26" s="99" t="s">
        <v>8</v>
      </c>
      <c r="I26" s="114"/>
      <c r="L26" s="107"/>
      <c r="T26" s="111">
        <v>108.5</v>
      </c>
      <c r="U26" s="99">
        <v>96.88888888888889</v>
      </c>
      <c r="V26" s="99">
        <v>82.95555555555555</v>
      </c>
      <c r="W26" s="26"/>
      <c r="X26" s="99">
        <v>109</v>
      </c>
      <c r="Y26" s="99">
        <v>97.33333333333333</v>
      </c>
      <c r="Z26" s="99">
        <v>83.33333333333333</v>
      </c>
      <c r="AA26" s="26"/>
    </row>
    <row r="27" spans="6:12" ht="12.75">
      <c r="F27" s="5"/>
      <c r="I27" s="114"/>
      <c r="L27" s="107"/>
    </row>
    <row r="28" spans="5:27" ht="15.75">
      <c r="E28" s="108" t="s">
        <v>84</v>
      </c>
      <c r="F28" s="5"/>
      <c r="G28" s="114"/>
      <c r="L28" s="99"/>
      <c r="M28" s="114">
        <f>G48</f>
        <v>29.88084484939153</v>
      </c>
      <c r="N28" s="5">
        <v>0</v>
      </c>
      <c r="T28" s="114"/>
      <c r="U28" s="114"/>
      <c r="V28" s="114"/>
      <c r="W28" s="172"/>
      <c r="X28" s="114"/>
      <c r="Y28" s="114"/>
      <c r="Z28" s="114"/>
      <c r="AA28" s="172"/>
    </row>
    <row r="29" spans="6:14" ht="12.75">
      <c r="F29" s="5"/>
      <c r="L29" s="99"/>
      <c r="M29" s="114">
        <f>M28</f>
        <v>29.88084484939153</v>
      </c>
      <c r="N29" s="114">
        <f>G45</f>
        <v>39.94081068853157</v>
      </c>
    </row>
    <row r="30" spans="1:12" ht="12.75">
      <c r="A30" s="92" t="s">
        <v>86</v>
      </c>
      <c r="B30" s="92" t="s">
        <v>87</v>
      </c>
      <c r="C30" s="92" t="s">
        <v>88</v>
      </c>
      <c r="D30" s="92" t="s">
        <v>89</v>
      </c>
      <c r="E30" s="92" t="s">
        <v>90</v>
      </c>
      <c r="F30" s="5"/>
      <c r="L30" s="104"/>
    </row>
    <row r="31" spans="1:27" ht="18.75" customHeight="1">
      <c r="A31" s="5">
        <v>1</v>
      </c>
      <c r="B31" s="5">
        <f>A31*G10</f>
        <v>3.75</v>
      </c>
      <c r="C31" s="5">
        <f>G26</f>
        <v>108.5</v>
      </c>
      <c r="D31" s="5">
        <f>C31*B31</f>
        <v>406.875</v>
      </c>
      <c r="E31" s="5">
        <f>B31*G10/2</f>
        <v>7.03125</v>
      </c>
      <c r="F31" s="125" t="s">
        <v>93</v>
      </c>
      <c r="G31" s="126">
        <f>B36*G9/A36/100</f>
        <v>15.77296875</v>
      </c>
      <c r="H31" s="127" t="s">
        <v>54</v>
      </c>
      <c r="I31" s="121">
        <f>G31/(G9*G14)*100</f>
        <v>0.6939655172413793</v>
      </c>
      <c r="J31" s="5" t="s">
        <v>94</v>
      </c>
      <c r="L31" s="104"/>
      <c r="M31" s="114">
        <f>M32+N31*(M32-M20)/(N32-N20)+G7</f>
        <v>30.475444923109517</v>
      </c>
      <c r="N31" s="5">
        <f>N11</f>
        <v>112.5</v>
      </c>
      <c r="T31" s="126">
        <v>15.77296875</v>
      </c>
      <c r="U31" s="126">
        <v>14.020416666666666</v>
      </c>
      <c r="V31" s="126">
        <v>11.917354166666666</v>
      </c>
      <c r="W31" s="173"/>
      <c r="X31" s="126">
        <v>14.179451145265668</v>
      </c>
      <c r="Y31" s="126">
        <v>12.603956573569484</v>
      </c>
      <c r="Z31" s="126">
        <v>10.71336308753406</v>
      </c>
      <c r="AA31" s="173"/>
    </row>
    <row r="32" spans="1:14" ht="12.75">
      <c r="A32" s="5">
        <v>2</v>
      </c>
      <c r="B32" s="5">
        <f>A32*G11</f>
        <v>22.5</v>
      </c>
      <c r="C32" s="5">
        <f>C31-G$9/4</f>
        <v>82.375</v>
      </c>
      <c r="D32" s="5">
        <f>C32*B32</f>
        <v>1853.4375</v>
      </c>
      <c r="E32" s="5">
        <f>B32*G11/2</f>
        <v>126.5625</v>
      </c>
      <c r="L32" s="104"/>
      <c r="M32" s="114">
        <f>M23</f>
        <v>52.525</v>
      </c>
      <c r="N32" s="5">
        <f>N23</f>
        <v>7.5</v>
      </c>
    </row>
    <row r="33" spans="1:27" ht="12.75">
      <c r="A33" s="5">
        <v>2</v>
      </c>
      <c r="B33" s="5">
        <f>A33*G12</f>
        <v>33</v>
      </c>
      <c r="C33" s="5">
        <f>C32-G$9/4</f>
        <v>56.25</v>
      </c>
      <c r="D33" s="5">
        <f>C33*B33</f>
        <v>1856.25</v>
      </c>
      <c r="E33" s="5">
        <f>B33*G12/2</f>
        <v>272.25</v>
      </c>
      <c r="F33" s="125" t="s">
        <v>97</v>
      </c>
      <c r="G33" s="126">
        <f>D36/B36</f>
        <v>44.72903726708075</v>
      </c>
      <c r="H33" s="126" t="s">
        <v>56</v>
      </c>
      <c r="I33" s="5" t="s">
        <v>81</v>
      </c>
      <c r="L33" s="125"/>
      <c r="T33" s="126">
        <v>44.72903726708075</v>
      </c>
      <c r="U33" s="126">
        <v>40.20358868184954</v>
      </c>
      <c r="V33" s="126">
        <v>34.77305037957211</v>
      </c>
      <c r="W33" s="173"/>
      <c r="X33" s="126">
        <v>44.660542514323616</v>
      </c>
      <c r="Y33" s="126">
        <v>40.14270445717656</v>
      </c>
      <c r="Z33" s="126">
        <v>34.72129878860007</v>
      </c>
      <c r="AA33" s="173"/>
    </row>
    <row r="34" spans="1:27" ht="12.75">
      <c r="A34" s="5">
        <v>2</v>
      </c>
      <c r="B34" s="5">
        <f>A34*G13</f>
        <v>39.75</v>
      </c>
      <c r="C34" s="5">
        <f>C33-G$9/4</f>
        <v>30.125</v>
      </c>
      <c r="D34" s="5">
        <f>C34*B34</f>
        <v>1197.46875</v>
      </c>
      <c r="E34" s="5">
        <f>B34*G13/2</f>
        <v>395.015625</v>
      </c>
      <c r="F34" s="125" t="s">
        <v>99</v>
      </c>
      <c r="G34" s="126">
        <f>J35+G7*G33/G26</f>
        <v>9.518787388728283</v>
      </c>
      <c r="H34" s="126" t="s">
        <v>56</v>
      </c>
      <c r="I34" s="5" t="s">
        <v>100</v>
      </c>
      <c r="L34" s="125"/>
      <c r="T34" s="126">
        <v>9.518787388728283</v>
      </c>
      <c r="U34" s="126">
        <v>9.524853624138128</v>
      </c>
      <c r="V34" s="126">
        <v>9.53437467242805</v>
      </c>
      <c r="W34" s="173"/>
      <c r="X34" s="126">
        <v>8.53368401455215</v>
      </c>
      <c r="Y34" s="126">
        <v>8.539074610462308</v>
      </c>
      <c r="Z34" s="126">
        <v>8.54753568980289</v>
      </c>
      <c r="AA34" s="173"/>
    </row>
    <row r="35" spans="1:10" ht="12.75">
      <c r="A35" s="5">
        <v>1</v>
      </c>
      <c r="B35" s="5">
        <f>A35*G14</f>
        <v>21.75</v>
      </c>
      <c r="C35" s="5">
        <f>C34-G$9/4</f>
        <v>4</v>
      </c>
      <c r="D35" s="5">
        <f>C35*B35</f>
        <v>87</v>
      </c>
      <c r="E35" s="5">
        <f>B35*G14/2</f>
        <v>236.53125</v>
      </c>
      <c r="F35" s="128" t="s">
        <v>103</v>
      </c>
      <c r="I35" s="112" t="s">
        <v>99</v>
      </c>
      <c r="J35" s="129">
        <f>E36/B36</f>
        <v>8.591226708074535</v>
      </c>
    </row>
    <row r="36" spans="1:27" s="107" customFormat="1" ht="18.75" customHeight="1">
      <c r="A36" s="107">
        <f>SUM(A31:A35)</f>
        <v>8</v>
      </c>
      <c r="B36" s="107">
        <f>SUM(B31:B35)</f>
        <v>120.75</v>
      </c>
      <c r="D36" s="107">
        <f>SUM(D31:D35)</f>
        <v>5401.03125</v>
      </c>
      <c r="E36" s="107">
        <f>SUM(E31:E35)</f>
        <v>1037.390625</v>
      </c>
      <c r="F36" s="112"/>
      <c r="G36" s="5"/>
      <c r="H36" s="5"/>
      <c r="I36" s="5" t="s">
        <v>104</v>
      </c>
      <c r="J36" s="5"/>
      <c r="T36" s="5"/>
      <c r="U36" s="5"/>
      <c r="V36" s="5"/>
      <c r="W36" s="15"/>
      <c r="X36" s="5"/>
      <c r="Y36" s="5"/>
      <c r="Z36" s="5"/>
      <c r="AA36" s="15"/>
    </row>
    <row r="38" spans="6:27" ht="12.75">
      <c r="F38" s="125" t="s">
        <v>106</v>
      </c>
      <c r="G38" s="130">
        <f>C43/100</f>
        <v>6.73265625</v>
      </c>
      <c r="H38" s="127" t="s">
        <v>54</v>
      </c>
      <c r="J38" s="121">
        <f>G38/G44</f>
        <v>0.2991543780721486</v>
      </c>
      <c r="T38" s="130">
        <v>6.73265625</v>
      </c>
      <c r="U38" s="130">
        <v>5.984583333333332</v>
      </c>
      <c r="V38" s="130">
        <v>5.086895833333333</v>
      </c>
      <c r="W38" s="174"/>
      <c r="X38" s="130">
        <v>8.3179</v>
      </c>
      <c r="Y38" s="130">
        <v>7.393688888888888</v>
      </c>
      <c r="Z38" s="130">
        <v>6.284635555555554</v>
      </c>
      <c r="AA38" s="174"/>
    </row>
    <row r="39" spans="2:4" ht="12.75">
      <c r="B39" s="92" t="s">
        <v>107</v>
      </c>
      <c r="C39" s="114">
        <f>G16*G18/(G18-G17)</f>
        <v>84.97675521821633</v>
      </c>
      <c r="D39" s="5" t="s">
        <v>8</v>
      </c>
    </row>
    <row r="40" spans="2:27" ht="12.75">
      <c r="B40" s="92"/>
      <c r="C40" s="114"/>
      <c r="F40" s="125" t="s">
        <v>108</v>
      </c>
      <c r="G40" s="126">
        <f>(E41*C41-E42*C42)/C43</f>
        <v>28.723165618448633</v>
      </c>
      <c r="H40" s="126" t="s">
        <v>8</v>
      </c>
      <c r="I40" s="5" t="s">
        <v>81</v>
      </c>
      <c r="T40" s="126">
        <v>28.723165618448633</v>
      </c>
      <c r="U40" s="126">
        <v>25.790962031213606</v>
      </c>
      <c r="V40" s="126">
        <v>22.27231772653156</v>
      </c>
      <c r="W40" s="173"/>
      <c r="X40" s="126">
        <v>30.65560538116592</v>
      </c>
      <c r="Y40" s="126">
        <v>27.545723301777112</v>
      </c>
      <c r="Z40" s="126">
        <v>23.81386480651054</v>
      </c>
      <c r="AA40" s="173"/>
    </row>
    <row r="41" spans="2:27" ht="12.75">
      <c r="B41" s="5" t="s">
        <v>110</v>
      </c>
      <c r="C41" s="5">
        <f>C39*G18/2</f>
        <v>702.1204399905123</v>
      </c>
      <c r="D41" s="92" t="s">
        <v>111</v>
      </c>
      <c r="E41" s="114">
        <f>(C39-G19)/3+G19</f>
        <v>30.658918406072107</v>
      </c>
      <c r="F41" s="125" t="s">
        <v>112</v>
      </c>
      <c r="G41" s="126">
        <f>J42-G7*G40/G26</f>
        <v>5.1881083166681154</v>
      </c>
      <c r="H41" s="126" t="s">
        <v>56</v>
      </c>
      <c r="I41" s="5" t="s">
        <v>113</v>
      </c>
      <c r="T41" s="126">
        <v>5.1881083166681154</v>
      </c>
      <c r="U41" s="126">
        <v>5.184819975765968</v>
      </c>
      <c r="V41" s="126">
        <v>5.179658874950087</v>
      </c>
      <c r="W41" s="173"/>
      <c r="X41" s="126">
        <v>6.262511827868515</v>
      </c>
      <c r="Y41" s="126">
        <v>6.258991986949785</v>
      </c>
      <c r="Z41" s="126">
        <v>6.253467244643746</v>
      </c>
      <c r="AA41" s="173"/>
    </row>
    <row r="42" spans="2:10" ht="12.75">
      <c r="B42" s="5" t="s">
        <v>115</v>
      </c>
      <c r="C42" s="5">
        <f>G17*(C39-G16)/2</f>
        <v>28.854814990512345</v>
      </c>
      <c r="D42" s="92" t="s">
        <v>116</v>
      </c>
      <c r="E42" s="114">
        <f>(C39-G19)-2/3*(C39-G19-G16)+G19</f>
        <v>75.82558507273878</v>
      </c>
      <c r="F42" s="128" t="s">
        <v>103</v>
      </c>
      <c r="I42" s="112" t="s">
        <v>117</v>
      </c>
      <c r="J42" s="129">
        <f>0.35*G18</f>
        <v>5.7837499999999995</v>
      </c>
    </row>
    <row r="43" spans="2:9" ht="12.75">
      <c r="B43" s="5" t="s">
        <v>119</v>
      </c>
      <c r="C43" s="5">
        <f>C41-C42</f>
        <v>673.265625</v>
      </c>
      <c r="I43" s="5" t="s">
        <v>104</v>
      </c>
    </row>
    <row r="44" spans="5:27" ht="18" customHeight="1">
      <c r="E44" s="183" t="s">
        <v>123</v>
      </c>
      <c r="F44" s="184" t="s">
        <v>120</v>
      </c>
      <c r="G44" s="185">
        <f>G38+G31</f>
        <v>22.505625000000002</v>
      </c>
      <c r="H44" s="186" t="s">
        <v>54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"/>
      <c r="T44" s="185">
        <v>22.505625</v>
      </c>
      <c r="U44" s="185">
        <v>20.005</v>
      </c>
      <c r="V44" s="185">
        <v>17.00425</v>
      </c>
      <c r="W44" s="185"/>
      <c r="X44" s="185">
        <v>22.497351145265668</v>
      </c>
      <c r="Y44" s="185">
        <v>19.997645462458372</v>
      </c>
      <c r="Z44" s="185">
        <v>16.997998643089613</v>
      </c>
      <c r="AA44" s="185"/>
    </row>
    <row r="45" spans="6:27" s="107" customFormat="1" ht="18.75" customHeight="1">
      <c r="F45" s="125" t="s">
        <v>121</v>
      </c>
      <c r="G45" s="126">
        <f>(G33*G$31+G$38*G40)/G$44</f>
        <v>39.94081068853157</v>
      </c>
      <c r="H45" s="127" t="s">
        <v>56</v>
      </c>
      <c r="I45" s="118">
        <f>G45/G26</f>
        <v>0.3681180708620421</v>
      </c>
      <c r="J45" s="111" t="s">
        <v>122</v>
      </c>
      <c r="K45" s="131"/>
      <c r="L45" s="5"/>
      <c r="T45" s="126">
        <v>39.94081068853157</v>
      </c>
      <c r="U45" s="126">
        <v>35.89198831979247</v>
      </c>
      <c r="V45" s="126">
        <v>31.033401477305567</v>
      </c>
      <c r="W45" s="173"/>
      <c r="X45" s="126">
        <v>39.48252551900251</v>
      </c>
      <c r="Y45" s="126">
        <v>35.48524816928166</v>
      </c>
      <c r="Z45" s="126">
        <v>30.688515349616637</v>
      </c>
      <c r="AA45" s="173"/>
    </row>
    <row r="46" spans="6:27" ht="12.75">
      <c r="F46" s="125" t="s">
        <v>124</v>
      </c>
      <c r="G46" s="126">
        <f>(G34*G$31-G$38*G41)/G$44</f>
        <v>5.11915515060847</v>
      </c>
      <c r="H46" s="127" t="s">
        <v>56</v>
      </c>
      <c r="I46" s="5" t="s">
        <v>100</v>
      </c>
      <c r="T46" s="126">
        <v>5.11915515060847</v>
      </c>
      <c r="U46" s="126">
        <v>5.124390366714514</v>
      </c>
      <c r="V46" s="126">
        <v>5.132607117629413</v>
      </c>
      <c r="W46" s="173"/>
      <c r="X46" s="126">
        <v>3.063116541831241</v>
      </c>
      <c r="Y46" s="126">
        <v>3.0678154672935003</v>
      </c>
      <c r="Z46" s="126">
        <v>3.0751909006990603</v>
      </c>
      <c r="AA46" s="173"/>
    </row>
    <row r="47" spans="6:10" ht="18" customHeight="1">
      <c r="F47" s="5"/>
      <c r="I47" s="111">
        <f>(J35*G$31-G$38*J42)/G$44</f>
        <v>4.290889491168875</v>
      </c>
      <c r="J47" s="5" t="s">
        <v>130</v>
      </c>
    </row>
    <row r="48" spans="6:27" ht="12.75">
      <c r="F48" s="125" t="s">
        <v>125</v>
      </c>
      <c r="G48" s="126">
        <f>G5-G46</f>
        <v>29.88084484939153</v>
      </c>
      <c r="H48" s="127" t="s">
        <v>56</v>
      </c>
      <c r="I48" s="5" t="s">
        <v>126</v>
      </c>
      <c r="T48" s="126">
        <v>29.88084484939153</v>
      </c>
      <c r="U48" s="126">
        <v>29.875609633285485</v>
      </c>
      <c r="V48" s="126">
        <v>29.867392882370588</v>
      </c>
      <c r="W48" s="173"/>
      <c r="X48" s="126">
        <v>29.936883458168758</v>
      </c>
      <c r="Y48" s="126">
        <v>29.9321845327065</v>
      </c>
      <c r="Z48" s="126">
        <v>29.92480909930094</v>
      </c>
      <c r="AA48" s="173"/>
    </row>
    <row r="49" spans="7:27" ht="12.75">
      <c r="G49" s="132">
        <f>G48/G4</f>
        <v>0.4597053053752543</v>
      </c>
      <c r="H49" s="127" t="s">
        <v>127</v>
      </c>
      <c r="T49" s="132">
        <v>0.4597053053752543</v>
      </c>
      <c r="U49" s="132">
        <v>0.45962476358900745</v>
      </c>
      <c r="V49" s="132">
        <v>0.4594983520364706</v>
      </c>
      <c r="W49" s="175"/>
      <c r="X49" s="132">
        <v>0.4605674378179809</v>
      </c>
      <c r="Y49" s="132">
        <v>0.46049514665702307</v>
      </c>
      <c r="Z49" s="132">
        <v>0.4603816784507837</v>
      </c>
      <c r="AA49" s="175"/>
    </row>
    <row r="50" ht="12.75">
      <c r="K50" s="133"/>
    </row>
    <row r="51" spans="23:27" ht="12.75">
      <c r="W51" s="176"/>
      <c r="X51" s="151"/>
      <c r="Y51" s="151"/>
      <c r="Z51" s="151"/>
      <c r="AA51" s="176"/>
    </row>
    <row r="52" spans="23:27" ht="12.75">
      <c r="W52" s="177"/>
      <c r="X52" s="152"/>
      <c r="Y52" s="152"/>
      <c r="Z52" s="152"/>
      <c r="AA52" s="177"/>
    </row>
    <row r="62" spans="11:12" ht="12.75">
      <c r="K62" s="92"/>
      <c r="L62" s="92"/>
    </row>
    <row r="64" spans="12:14" ht="12.75">
      <c r="L64" s="15"/>
      <c r="M64" s="15"/>
      <c r="N64" s="135"/>
    </row>
    <row r="65" spans="12:14" ht="12.75">
      <c r="L65" s="15"/>
      <c r="M65" s="15"/>
      <c r="N65" s="15"/>
    </row>
    <row r="66" spans="5:26" ht="12.75">
      <c r="E66" s="26"/>
      <c r="F66" s="15"/>
      <c r="G66" s="15"/>
      <c r="L66" s="15"/>
      <c r="M66" s="15"/>
      <c r="N66" s="15"/>
      <c r="T66" s="15"/>
      <c r="U66" s="15"/>
      <c r="V66" s="15"/>
      <c r="X66" s="15"/>
      <c r="Y66" s="15"/>
      <c r="Z66" s="15"/>
    </row>
    <row r="67" spans="5:26" ht="12.75">
      <c r="E67" s="136"/>
      <c r="F67" s="15"/>
      <c r="G67" s="15"/>
      <c r="L67" s="137"/>
      <c r="M67" s="15"/>
      <c r="N67" s="15"/>
      <c r="T67" s="15"/>
      <c r="U67" s="15"/>
      <c r="V67" s="15"/>
      <c r="X67" s="15"/>
      <c r="Y67" s="15"/>
      <c r="Z67" s="15"/>
    </row>
    <row r="68" spans="5:26" ht="12.75">
      <c r="E68" s="26"/>
      <c r="F68" s="15"/>
      <c r="G68" s="15"/>
      <c r="M68" s="138"/>
      <c r="N68" s="15"/>
      <c r="T68" s="15"/>
      <c r="U68" s="15"/>
      <c r="V68" s="15"/>
      <c r="X68" s="15"/>
      <c r="Y68" s="15"/>
      <c r="Z68" s="15"/>
    </row>
    <row r="69" spans="5:26" ht="12.75">
      <c r="E69" s="26"/>
      <c r="F69" s="15"/>
      <c r="G69" s="15"/>
      <c r="M69" s="138"/>
      <c r="N69" s="15"/>
      <c r="T69" s="15"/>
      <c r="U69" s="15"/>
      <c r="V69" s="15"/>
      <c r="X69" s="15"/>
      <c r="Y69" s="15"/>
      <c r="Z69" s="15"/>
    </row>
    <row r="70" spans="6:27" ht="12.75">
      <c r="F70" s="15"/>
      <c r="G70" s="139"/>
      <c r="M70" s="138"/>
      <c r="N70" s="15"/>
      <c r="T70" s="139"/>
      <c r="U70" s="139"/>
      <c r="V70" s="139"/>
      <c r="W70" s="139"/>
      <c r="X70" s="139"/>
      <c r="Y70" s="139"/>
      <c r="Z70" s="139"/>
      <c r="AA70" s="139"/>
    </row>
    <row r="71" spans="6:27" ht="12.75">
      <c r="F71" s="15"/>
      <c r="G71" s="140"/>
      <c r="M71" s="138"/>
      <c r="N71" s="15"/>
      <c r="T71" s="140"/>
      <c r="U71" s="140"/>
      <c r="V71" s="140"/>
      <c r="W71" s="140"/>
      <c r="X71" s="140"/>
      <c r="Y71" s="140"/>
      <c r="Z71" s="140"/>
      <c r="AA71" s="140"/>
    </row>
    <row r="72" spans="6:26" ht="12.75">
      <c r="F72" s="15"/>
      <c r="G72" s="15"/>
      <c r="M72" s="15"/>
      <c r="N72" s="15"/>
      <c r="T72" s="15"/>
      <c r="U72" s="15"/>
      <c r="V72" s="15"/>
      <c r="X72" s="15"/>
      <c r="Y72" s="15"/>
      <c r="Z72" s="15"/>
    </row>
    <row r="73" spans="6:26" ht="12.75">
      <c r="F73" s="15"/>
      <c r="G73" s="15"/>
      <c r="M73" s="141"/>
      <c r="N73" s="15"/>
      <c r="T73" s="15"/>
      <c r="U73" s="15"/>
      <c r="V73" s="15"/>
      <c r="X73" s="15"/>
      <c r="Y73" s="15"/>
      <c r="Z73" s="15"/>
    </row>
    <row r="74" spans="6:26" ht="12.75">
      <c r="F74" s="15"/>
      <c r="G74" s="15"/>
      <c r="L74" s="15"/>
      <c r="M74" s="15"/>
      <c r="N74" s="15"/>
      <c r="T74" s="15"/>
      <c r="U74" s="15"/>
      <c r="V74" s="15"/>
      <c r="X74" s="15"/>
      <c r="Y74" s="15"/>
      <c r="Z74" s="15"/>
    </row>
    <row r="75" spans="5:26" ht="12.75">
      <c r="E75" s="26"/>
      <c r="F75" s="15"/>
      <c r="G75" s="15"/>
      <c r="L75" s="15"/>
      <c r="M75" s="15"/>
      <c r="N75" s="15"/>
      <c r="T75" s="15"/>
      <c r="U75" s="15"/>
      <c r="V75" s="15"/>
      <c r="X75" s="15"/>
      <c r="Y75" s="15"/>
      <c r="Z75" s="15"/>
    </row>
    <row r="76" spans="5:26" ht="12.75">
      <c r="E76" s="26"/>
      <c r="F76" s="15"/>
      <c r="G76" s="15"/>
      <c r="L76" s="142"/>
      <c r="M76" s="143"/>
      <c r="N76" s="15"/>
      <c r="T76" s="15"/>
      <c r="U76" s="15"/>
      <c r="V76" s="15"/>
      <c r="X76" s="15"/>
      <c r="Y76" s="15"/>
      <c r="Z76" s="15"/>
    </row>
    <row r="77" spans="5:26" ht="12.75">
      <c r="E77" s="26"/>
      <c r="F77" s="15"/>
      <c r="G77" s="15"/>
      <c r="L77" s="15"/>
      <c r="M77" s="15"/>
      <c r="N77" s="144"/>
      <c r="T77" s="15"/>
      <c r="U77" s="15"/>
      <c r="V77" s="15"/>
      <c r="X77" s="15"/>
      <c r="Y77" s="15"/>
      <c r="Z77" s="15"/>
    </row>
    <row r="78" spans="6:27" ht="12.75">
      <c r="F78" s="15"/>
      <c r="G78" s="139"/>
      <c r="N78" s="15"/>
      <c r="T78" s="139"/>
      <c r="U78" s="139"/>
      <c r="V78" s="139"/>
      <c r="W78" s="139"/>
      <c r="X78" s="139"/>
      <c r="Y78" s="139"/>
      <c r="Z78" s="139"/>
      <c r="AA78" s="139"/>
    </row>
    <row r="79" spans="5:26" ht="12.75">
      <c r="E79" s="26"/>
      <c r="F79" s="15"/>
      <c r="G79" s="15"/>
      <c r="T79" s="15"/>
      <c r="U79" s="15"/>
      <c r="V79" s="15"/>
      <c r="X79" s="15"/>
      <c r="Y79" s="15"/>
      <c r="Z79" s="15"/>
    </row>
    <row r="80" spans="5:26" ht="12.75">
      <c r="E80" s="26"/>
      <c r="F80" s="15"/>
      <c r="G80" s="15"/>
      <c r="T80" s="15"/>
      <c r="U80" s="15"/>
      <c r="V80" s="15"/>
      <c r="X80" s="15"/>
      <c r="Y80" s="15"/>
      <c r="Z80" s="15"/>
    </row>
    <row r="81" spans="5:26" ht="12.75">
      <c r="E81" s="15"/>
      <c r="F81" s="15"/>
      <c r="G81" s="15"/>
      <c r="T81" s="15"/>
      <c r="U81" s="15"/>
      <c r="V81" s="15"/>
      <c r="X81" s="15"/>
      <c r="Y81" s="15"/>
      <c r="Z81" s="15"/>
    </row>
    <row r="82" spans="5:27" ht="12.75">
      <c r="E82" s="145"/>
      <c r="F82" s="135"/>
      <c r="G82" s="135"/>
      <c r="T82" s="135"/>
      <c r="U82" s="135"/>
      <c r="V82" s="135"/>
      <c r="W82" s="135"/>
      <c r="X82" s="135"/>
      <c r="Y82" s="135"/>
      <c r="Z82" s="135"/>
      <c r="AA82" s="135"/>
    </row>
    <row r="85" spans="12:13" ht="12.75">
      <c r="L85" s="15"/>
      <c r="M85" s="15"/>
    </row>
    <row r="86" spans="12:14" ht="12.75">
      <c r="L86" s="15"/>
      <c r="M86" s="15"/>
      <c r="N86" s="15"/>
    </row>
    <row r="87" spans="12:14" ht="12.75">
      <c r="L87" s="15"/>
      <c r="M87" s="15"/>
      <c r="N87" s="15"/>
    </row>
    <row r="88" spans="12:14" ht="12.75">
      <c r="L88" s="146"/>
      <c r="M88" s="15"/>
      <c r="N88" s="15"/>
    </row>
    <row r="89" spans="12:14" ht="12.75">
      <c r="L89" s="141"/>
      <c r="M89" s="15"/>
      <c r="N89" s="15"/>
    </row>
    <row r="90" spans="12:14" ht="12.75">
      <c r="L90" s="141"/>
      <c r="M90" s="15"/>
      <c r="N90" s="15"/>
    </row>
    <row r="91" spans="12:14" ht="12.75">
      <c r="L91" s="15"/>
      <c r="M91" s="147"/>
      <c r="N91" s="15"/>
    </row>
    <row r="92" spans="12:14" ht="12.75">
      <c r="L92" s="15"/>
      <c r="M92" s="15"/>
      <c r="N92" s="15"/>
    </row>
    <row r="93" spans="12:14" ht="12.75">
      <c r="L93" s="15"/>
      <c r="M93" s="15"/>
      <c r="N93" s="15"/>
    </row>
    <row r="94" spans="12:14" ht="12.75">
      <c r="L94" s="148"/>
      <c r="M94" s="15"/>
      <c r="N94" s="15"/>
    </row>
    <row r="95" spans="12:14" ht="12.75">
      <c r="L95" s="15"/>
      <c r="M95" s="15"/>
      <c r="N95" s="15"/>
    </row>
    <row r="96" spans="12:14" ht="12.75">
      <c r="L96" s="15"/>
      <c r="M96" s="15"/>
      <c r="N96" s="15"/>
    </row>
    <row r="97" spans="12:14" ht="12.75">
      <c r="L97" s="15"/>
      <c r="M97" s="15"/>
      <c r="N97" s="15"/>
    </row>
    <row r="98" spans="12:14" ht="12.75">
      <c r="L98" s="15"/>
      <c r="M98" s="15"/>
      <c r="N98" s="15"/>
    </row>
    <row r="99" spans="12:14" ht="12.75">
      <c r="L99" s="15"/>
      <c r="M99" s="15"/>
      <c r="N99" s="15"/>
    </row>
    <row r="100" spans="12:14" ht="12.75">
      <c r="L100" s="15"/>
      <c r="M100" s="15"/>
      <c r="N100" s="15"/>
    </row>
    <row r="101" spans="12:14" ht="12.75">
      <c r="L101" s="15"/>
      <c r="M101" s="15"/>
      <c r="N101" s="15"/>
    </row>
    <row r="102" spans="12:14" ht="12.75">
      <c r="L102" s="15"/>
      <c r="M102" s="11"/>
      <c r="N102" s="15"/>
    </row>
    <row r="103" spans="12:14" ht="12.75">
      <c r="L103" s="15"/>
      <c r="M103" s="149"/>
      <c r="N103" s="15"/>
    </row>
    <row r="104" spans="12:14" ht="12.75">
      <c r="L104" s="139"/>
      <c r="M104" s="149"/>
      <c r="N104" s="15"/>
    </row>
    <row r="105" spans="12:14" ht="12.75">
      <c r="L105" s="15"/>
      <c r="M105" s="11"/>
      <c r="N105" s="15"/>
    </row>
    <row r="106" spans="12:14" ht="12.75">
      <c r="L106" s="15"/>
      <c r="M106" s="15"/>
      <c r="N106" s="15"/>
    </row>
    <row r="107" spans="12:14" ht="12.75">
      <c r="L107" s="15"/>
      <c r="M107" s="149"/>
      <c r="N107" s="15"/>
    </row>
    <row r="108" spans="12:14" ht="12.75">
      <c r="L108" s="15"/>
      <c r="M108" s="11"/>
      <c r="N108" s="45"/>
    </row>
    <row r="109" spans="12:14" ht="12.75">
      <c r="L109" s="15"/>
      <c r="M109" s="11"/>
      <c r="N109" s="45"/>
    </row>
    <row r="110" spans="12:14" ht="12.75">
      <c r="L110" s="15"/>
      <c r="M110" s="11"/>
      <c r="N110" s="45"/>
    </row>
    <row r="111" spans="12:14" ht="12.75">
      <c r="L111" s="15"/>
      <c r="M111" s="15"/>
      <c r="N111" s="45"/>
    </row>
    <row r="112" spans="12:14" ht="12.75">
      <c r="L112" s="15"/>
      <c r="M112" s="15"/>
      <c r="N112" s="15"/>
    </row>
    <row r="113" spans="12:14" ht="12.75">
      <c r="L113" s="15"/>
      <c r="M113" s="134"/>
      <c r="N113" s="15"/>
    </row>
    <row r="114" spans="12:14" ht="12.75">
      <c r="L114" s="15"/>
      <c r="M114" s="15"/>
      <c r="N114" s="15"/>
    </row>
    <row r="115" spans="12:14" ht="12.75">
      <c r="L115" s="15"/>
      <c r="M115" s="15"/>
      <c r="N115" s="15"/>
    </row>
    <row r="116" spans="12:14" ht="12.75">
      <c r="L116" s="15"/>
      <c r="M116" s="15"/>
      <c r="N116" s="15"/>
    </row>
    <row r="117" spans="12:14" ht="12.75">
      <c r="L117" s="15"/>
      <c r="M117" s="150"/>
      <c r="N117" s="15"/>
    </row>
    <row r="118" spans="12:14" ht="12.75">
      <c r="L118" s="15"/>
      <c r="M118" s="15"/>
      <c r="N118" s="15"/>
    </row>
    <row r="119" spans="12:14" ht="12.75">
      <c r="L119" s="15"/>
      <c r="M119" s="15"/>
      <c r="N119" s="15"/>
    </row>
    <row r="120" spans="12:14" ht="12.75">
      <c r="L120" s="15"/>
      <c r="M120" s="15"/>
      <c r="N120" s="15"/>
    </row>
    <row r="121" spans="12:14" ht="12.75">
      <c r="L121" s="15"/>
      <c r="M121" s="15"/>
      <c r="N121" s="15"/>
    </row>
    <row r="122" spans="12:14" ht="12.75">
      <c r="L122" s="15"/>
      <c r="M122" s="15"/>
      <c r="N122" s="15"/>
    </row>
    <row r="123" spans="12:14" ht="12.75">
      <c r="L123" s="15"/>
      <c r="M123" s="15"/>
      <c r="N123" s="15"/>
    </row>
    <row r="124" spans="12:14" ht="12.75">
      <c r="L124" s="15"/>
      <c r="M124" s="15"/>
      <c r="N124" s="15"/>
    </row>
    <row r="125" spans="12:14" ht="12.75">
      <c r="L125" s="15"/>
      <c r="M125" s="15"/>
      <c r="N125" s="15"/>
    </row>
    <row r="126" spans="12:14" ht="12.75">
      <c r="L126" s="15"/>
      <c r="M126" s="15"/>
      <c r="N126" s="15"/>
    </row>
    <row r="127" spans="12:14" ht="12.75">
      <c r="L127" s="15"/>
      <c r="M127" s="15"/>
      <c r="N127" s="15"/>
    </row>
    <row r="128" spans="12:14" ht="12.75">
      <c r="L128" s="15"/>
      <c r="M128" s="15"/>
      <c r="N128" s="15"/>
    </row>
    <row r="129" spans="12:14" ht="12.75">
      <c r="L129" s="15"/>
      <c r="M129" s="15"/>
      <c r="N129" s="15"/>
    </row>
    <row r="130" spans="12:14" ht="12.75">
      <c r="L130" s="15"/>
      <c r="M130" s="15"/>
      <c r="N130" s="15"/>
    </row>
    <row r="131" spans="12:14" ht="12.75">
      <c r="L131" s="15"/>
      <c r="M131" s="15"/>
      <c r="N131" s="15"/>
    </row>
    <row r="132" spans="12:14" ht="12.75">
      <c r="L132" s="15"/>
      <c r="M132" s="15"/>
      <c r="N132" s="15"/>
    </row>
    <row r="133" spans="12:14" ht="12.75">
      <c r="L133" s="15"/>
      <c r="M133" s="15"/>
      <c r="N133" s="15"/>
    </row>
    <row r="134" spans="12:14" ht="12.75">
      <c r="L134" s="15"/>
      <c r="M134" s="15"/>
      <c r="N134" s="15"/>
    </row>
    <row r="135" spans="12:14" ht="12.75">
      <c r="L135" s="15"/>
      <c r="M135" s="15"/>
      <c r="N135" s="15"/>
    </row>
    <row r="136" spans="12:14" ht="12.75">
      <c r="L136" s="15"/>
      <c r="M136" s="15"/>
      <c r="N136" s="15"/>
    </row>
    <row r="137" spans="12:14" ht="12.75">
      <c r="L137" s="15"/>
      <c r="M137" s="15"/>
      <c r="N137" s="15"/>
    </row>
    <row r="138" spans="12:14" ht="12.75">
      <c r="L138" s="15"/>
      <c r="M138" s="15"/>
      <c r="N138" s="15"/>
    </row>
    <row r="139" spans="12:14" ht="12.75">
      <c r="L139" s="15"/>
      <c r="M139" s="15"/>
      <c r="N139" s="15"/>
    </row>
    <row r="140" spans="12:14" ht="12.75">
      <c r="L140" s="15"/>
      <c r="M140" s="15"/>
      <c r="N140" s="15"/>
    </row>
    <row r="141" spans="12:14" ht="12.75">
      <c r="L141" s="15"/>
      <c r="M141" s="15"/>
      <c r="N141" s="15"/>
    </row>
    <row r="142" spans="12:14" ht="12.75">
      <c r="L142" s="15"/>
      <c r="M142" s="15"/>
      <c r="N142" s="15"/>
    </row>
    <row r="143" spans="12:14" ht="12.75">
      <c r="L143" s="15"/>
      <c r="M143" s="15"/>
      <c r="N143" s="15"/>
    </row>
    <row r="144" spans="12:14" ht="12.75">
      <c r="L144" s="15"/>
      <c r="M144" s="15"/>
      <c r="N144" s="15"/>
    </row>
    <row r="145" spans="12:14" ht="12.75">
      <c r="L145" s="15"/>
      <c r="M145" s="15"/>
      <c r="N145" s="15"/>
    </row>
    <row r="146" spans="12:14" ht="12.75">
      <c r="L146" s="15"/>
      <c r="M146" s="15"/>
      <c r="N146" s="15"/>
    </row>
    <row r="147" spans="12:14" ht="12.75">
      <c r="L147" s="15"/>
      <c r="M147" s="15"/>
      <c r="N147" s="15"/>
    </row>
    <row r="148" spans="12:14" ht="12.75">
      <c r="L148" s="15"/>
      <c r="M148" s="15"/>
      <c r="N148" s="15"/>
    </row>
    <row r="149" spans="12:14" ht="12.75">
      <c r="L149" s="15"/>
      <c r="M149" s="15"/>
      <c r="N149" s="15"/>
    </row>
    <row r="150" spans="12:14" ht="12.75">
      <c r="L150" s="15"/>
      <c r="M150" s="15"/>
      <c r="N150" s="15"/>
    </row>
    <row r="151" spans="12:14" ht="12.75">
      <c r="L151" s="15"/>
      <c r="M151" s="15"/>
      <c r="N151" s="15"/>
    </row>
    <row r="152" spans="12:14" ht="12.75">
      <c r="L152" s="15"/>
      <c r="M152" s="15"/>
      <c r="N152" s="15"/>
    </row>
    <row r="153" spans="12:14" ht="12.75">
      <c r="L153" s="15"/>
      <c r="M153" s="15"/>
      <c r="N153" s="15"/>
    </row>
    <row r="154" spans="12:14" ht="12.75">
      <c r="L154" s="15"/>
      <c r="M154" s="15"/>
      <c r="N154" s="15"/>
    </row>
    <row r="155" spans="12:14" ht="12.75">
      <c r="L155" s="15"/>
      <c r="M155" s="15"/>
      <c r="N155" s="15"/>
    </row>
    <row r="156" spans="12:14" ht="12.75">
      <c r="L156" s="15"/>
      <c r="M156" s="15"/>
      <c r="N156" s="15"/>
    </row>
    <row r="157" spans="12:14" ht="12.75">
      <c r="L157" s="15"/>
      <c r="M157" s="15"/>
      <c r="N157" s="15"/>
    </row>
    <row r="158" spans="12:14" ht="12.75">
      <c r="L158" s="15"/>
      <c r="M158" s="15"/>
      <c r="N158" s="15"/>
    </row>
    <row r="159" spans="12:14" ht="12.75">
      <c r="L159" s="15"/>
      <c r="M159" s="15"/>
      <c r="N159" s="15"/>
    </row>
    <row r="160" spans="12:14" ht="12.75">
      <c r="L160" s="15"/>
      <c r="M160" s="15"/>
      <c r="N160" s="15"/>
    </row>
    <row r="161" spans="12:14" ht="12.75">
      <c r="L161" s="15"/>
      <c r="M161" s="15"/>
      <c r="N161" s="15"/>
    </row>
    <row r="162" spans="12:14" ht="12.75">
      <c r="L162" s="15"/>
      <c r="M162" s="15"/>
      <c r="N162" s="15"/>
    </row>
    <row r="163" spans="12:14" ht="12.75">
      <c r="L163" s="15"/>
      <c r="M163" s="15"/>
      <c r="N163" s="15"/>
    </row>
    <row r="164" spans="12:14" ht="12.75">
      <c r="L164" s="15"/>
      <c r="M164" s="15"/>
      <c r="N164" s="15"/>
    </row>
    <row r="165" spans="12:14" ht="12.75">
      <c r="L165" s="15"/>
      <c r="M165" s="15"/>
      <c r="N165" s="15"/>
    </row>
    <row r="166" spans="12:14" ht="12.75">
      <c r="L166" s="15"/>
      <c r="M166" s="15"/>
      <c r="N166" s="15"/>
    </row>
    <row r="167" spans="12:14" ht="12.75">
      <c r="L167" s="15"/>
      <c r="M167" s="15"/>
      <c r="N167" s="15"/>
    </row>
    <row r="168" spans="12:14" ht="12.75">
      <c r="L168" s="15"/>
      <c r="M168" s="15"/>
      <c r="N168" s="15"/>
    </row>
    <row r="169" spans="12:14" ht="12.75">
      <c r="L169" s="15"/>
      <c r="M169" s="15"/>
      <c r="N169" s="15"/>
    </row>
    <row r="170" spans="12:14" ht="12.75">
      <c r="L170" s="15"/>
      <c r="M170" s="15"/>
      <c r="N170" s="15"/>
    </row>
    <row r="171" spans="12:14" ht="12.75">
      <c r="L171" s="15"/>
      <c r="M171" s="15"/>
      <c r="N171" s="15"/>
    </row>
    <row r="172" spans="12:14" ht="12.75">
      <c r="L172" s="15"/>
      <c r="M172" s="15"/>
      <c r="N172" s="15"/>
    </row>
    <row r="173" spans="12:14" ht="12.75">
      <c r="L173" s="15"/>
      <c r="M173" s="15"/>
      <c r="N173" s="15"/>
    </row>
    <row r="174" spans="12:14" ht="12.75">
      <c r="L174" s="15"/>
      <c r="M174" s="15"/>
      <c r="N174" s="15"/>
    </row>
    <row r="175" spans="12:14" ht="12.75">
      <c r="L175" s="15"/>
      <c r="M175" s="15"/>
      <c r="N175" s="15"/>
    </row>
    <row r="176" spans="12:14" ht="12.75">
      <c r="L176" s="15"/>
      <c r="M176" s="15"/>
      <c r="N176" s="15"/>
    </row>
    <row r="177" spans="12:14" ht="12.75">
      <c r="L177" s="15"/>
      <c r="M177" s="15"/>
      <c r="N177" s="15"/>
    </row>
    <row r="178" spans="12:14" ht="12.75">
      <c r="L178" s="15"/>
      <c r="M178" s="15"/>
      <c r="N178" s="15"/>
    </row>
    <row r="179" spans="12:14" ht="12.75">
      <c r="L179" s="15"/>
      <c r="M179" s="15"/>
      <c r="N179" s="15"/>
    </row>
    <row r="180" spans="12:14" ht="12.75">
      <c r="L180" s="15"/>
      <c r="M180" s="15"/>
      <c r="N180" s="15"/>
    </row>
    <row r="181" spans="12:14" ht="12.75">
      <c r="L181" s="15"/>
      <c r="M181" s="15"/>
      <c r="N181" s="15"/>
    </row>
    <row r="182" spans="12:14" ht="12.75">
      <c r="L182" s="15"/>
      <c r="M182" s="15"/>
      <c r="N182" s="15"/>
    </row>
    <row r="183" spans="12:14" ht="12.75">
      <c r="L183" s="15"/>
      <c r="M183" s="15"/>
      <c r="N183" s="15"/>
    </row>
    <row r="184" spans="12:14" ht="12.75">
      <c r="L184" s="15"/>
      <c r="M184" s="15"/>
      <c r="N184" s="15"/>
    </row>
    <row r="185" spans="12:14" ht="12.75">
      <c r="L185" s="15"/>
      <c r="M185" s="15"/>
      <c r="N185" s="15"/>
    </row>
    <row r="186" spans="12:14" ht="12.75">
      <c r="L186" s="15"/>
      <c r="M186" s="15"/>
      <c r="N186" s="15"/>
    </row>
    <row r="187" spans="12:14" ht="12.75">
      <c r="L187" s="15"/>
      <c r="M187" s="15"/>
      <c r="N187" s="15"/>
    </row>
    <row r="188" spans="12:14" ht="12.75">
      <c r="L188" s="15"/>
      <c r="M188" s="15"/>
      <c r="N188" s="15"/>
    </row>
    <row r="189" spans="12:14" ht="12.75">
      <c r="L189" s="15"/>
      <c r="M189" s="15"/>
      <c r="N189" s="15"/>
    </row>
    <row r="190" spans="12:14" ht="12.75">
      <c r="L190" s="15"/>
      <c r="M190" s="15"/>
      <c r="N190" s="15"/>
    </row>
    <row r="191" spans="12:14" ht="12.75">
      <c r="L191" s="15"/>
      <c r="M191" s="15"/>
      <c r="N191" s="15"/>
    </row>
    <row r="192" spans="12:14" ht="12.75">
      <c r="L192" s="15"/>
      <c r="M192" s="15"/>
      <c r="N192" s="15"/>
    </row>
    <row r="193" spans="12:14" ht="12.75">
      <c r="L193" s="15"/>
      <c r="M193" s="15"/>
      <c r="N193" s="15"/>
    </row>
    <row r="194" spans="12:14" ht="12.75">
      <c r="L194" s="15"/>
      <c r="M194" s="15"/>
      <c r="N194" s="15"/>
    </row>
    <row r="195" spans="12:14" ht="12.75">
      <c r="L195" s="15"/>
      <c r="M195" s="15"/>
      <c r="N195" s="15"/>
    </row>
    <row r="196" spans="12:14" ht="12.75">
      <c r="L196" s="15"/>
      <c r="M196" s="15"/>
      <c r="N196" s="15"/>
    </row>
    <row r="197" spans="12:14" ht="12.75">
      <c r="L197" s="15"/>
      <c r="M197" s="15"/>
      <c r="N197" s="15"/>
    </row>
    <row r="198" spans="12:14" ht="12.75">
      <c r="L198" s="15"/>
      <c r="M198" s="15"/>
      <c r="N198" s="15"/>
    </row>
    <row r="199" spans="12:14" ht="12.75">
      <c r="L199" s="15"/>
      <c r="M199" s="15"/>
      <c r="N199" s="15"/>
    </row>
    <row r="200" spans="12:14" ht="12.75">
      <c r="L200" s="15"/>
      <c r="M200" s="15"/>
      <c r="N200" s="15"/>
    </row>
    <row r="201" spans="12:14" ht="12.75">
      <c r="L201" s="15"/>
      <c r="M201" s="15"/>
      <c r="N201" s="15"/>
    </row>
    <row r="202" spans="12:14" ht="12.75">
      <c r="L202" s="15"/>
      <c r="M202" s="15"/>
      <c r="N202" s="15"/>
    </row>
    <row r="203" spans="12:14" ht="12.75">
      <c r="L203" s="15"/>
      <c r="M203" s="15"/>
      <c r="N203" s="15"/>
    </row>
    <row r="204" spans="12:14" ht="12.75">
      <c r="L204" s="15"/>
      <c r="M204" s="15"/>
      <c r="N204" s="15"/>
    </row>
    <row r="205" spans="12:14" ht="12.75">
      <c r="L205" s="15"/>
      <c r="M205" s="15"/>
      <c r="N205" s="15"/>
    </row>
    <row r="206" spans="12:14" ht="12.75">
      <c r="L206" s="15"/>
      <c r="M206" s="15"/>
      <c r="N206" s="15"/>
    </row>
    <row r="207" spans="12:14" ht="12.75">
      <c r="L207" s="15"/>
      <c r="M207" s="15"/>
      <c r="N207" s="15"/>
    </row>
    <row r="208" spans="12:14" ht="12.75">
      <c r="L208" s="15"/>
      <c r="M208" s="15"/>
      <c r="N208" s="15"/>
    </row>
    <row r="209" spans="12:14" ht="12.75">
      <c r="L209" s="15"/>
      <c r="M209" s="15"/>
      <c r="N209" s="15"/>
    </row>
    <row r="210" spans="12:14" ht="12.75">
      <c r="L210" s="15"/>
      <c r="M210" s="15"/>
      <c r="N210" s="15"/>
    </row>
    <row r="211" spans="12:14" ht="12.75">
      <c r="L211" s="15"/>
      <c r="M211" s="15"/>
      <c r="N211" s="15"/>
    </row>
    <row r="212" spans="12:14" ht="12.75">
      <c r="L212" s="15"/>
      <c r="M212" s="15"/>
      <c r="N212" s="15"/>
    </row>
    <row r="213" spans="12:14" ht="12.75">
      <c r="L213" s="15"/>
      <c r="M213" s="15"/>
      <c r="N213" s="15"/>
    </row>
    <row r="214" spans="12:14" ht="12.75">
      <c r="L214" s="15"/>
      <c r="M214" s="15"/>
      <c r="N214" s="15"/>
    </row>
    <row r="215" spans="12:14" ht="12.75">
      <c r="L215" s="15"/>
      <c r="M215" s="15"/>
      <c r="N215" s="15"/>
    </row>
    <row r="216" spans="12:14" ht="12.75">
      <c r="L216" s="15"/>
      <c r="M216" s="15"/>
      <c r="N216" s="15"/>
    </row>
    <row r="217" spans="12:14" ht="12.75">
      <c r="L217" s="15"/>
      <c r="M217" s="15"/>
      <c r="N217" s="15"/>
    </row>
    <row r="218" spans="12:14" ht="12.75">
      <c r="L218" s="15"/>
      <c r="M218" s="15"/>
      <c r="N218" s="15"/>
    </row>
    <row r="219" spans="12:14" ht="12.75">
      <c r="L219" s="15"/>
      <c r="M219" s="15"/>
      <c r="N219" s="15"/>
    </row>
    <row r="220" spans="12:14" ht="12.75">
      <c r="L220" s="15"/>
      <c r="M220" s="15"/>
      <c r="N220" s="15"/>
    </row>
    <row r="221" spans="12:14" ht="12.75">
      <c r="L221" s="15"/>
      <c r="M221" s="15"/>
      <c r="N221" s="15"/>
    </row>
    <row r="222" spans="12:14" ht="12.75">
      <c r="L222" s="15"/>
      <c r="M222" s="15"/>
      <c r="N222" s="15"/>
    </row>
    <row r="223" spans="12:14" ht="12.75">
      <c r="L223" s="15"/>
      <c r="M223" s="15"/>
      <c r="N223" s="15"/>
    </row>
    <row r="224" spans="12:14" ht="12.75">
      <c r="L224" s="15"/>
      <c r="M224" s="15"/>
      <c r="N224" s="15"/>
    </row>
    <row r="225" spans="12:14" ht="12.75">
      <c r="L225" s="15"/>
      <c r="M225" s="15"/>
      <c r="N225" s="15"/>
    </row>
    <row r="226" spans="12:14" ht="12.75">
      <c r="L226" s="15"/>
      <c r="M226" s="15"/>
      <c r="N226" s="15"/>
    </row>
    <row r="227" spans="12:14" ht="12.75">
      <c r="L227" s="15"/>
      <c r="M227" s="15"/>
      <c r="N227" s="15"/>
    </row>
    <row r="228" spans="12:14" ht="12.75">
      <c r="L228" s="15"/>
      <c r="M228" s="15"/>
      <c r="N228" s="15"/>
    </row>
    <row r="229" spans="12:14" ht="12.75">
      <c r="L229" s="15"/>
      <c r="M229" s="15"/>
      <c r="N229" s="15"/>
    </row>
    <row r="230" spans="12:14" ht="12.75">
      <c r="L230" s="15"/>
      <c r="M230" s="15"/>
      <c r="N230" s="15"/>
    </row>
    <row r="231" spans="12:14" ht="12.75">
      <c r="L231" s="15"/>
      <c r="M231" s="15"/>
      <c r="N231" s="15"/>
    </row>
    <row r="232" spans="12:14" ht="12.75">
      <c r="L232" s="15"/>
      <c r="M232" s="15"/>
      <c r="N232" s="15"/>
    </row>
    <row r="233" spans="12:14" ht="12.75">
      <c r="L233" s="15"/>
      <c r="M233" s="15"/>
      <c r="N233" s="15"/>
    </row>
    <row r="234" spans="12:14" ht="12.75">
      <c r="L234" s="15"/>
      <c r="M234" s="15"/>
      <c r="N234" s="15"/>
    </row>
    <row r="235" spans="12:14" ht="12.75">
      <c r="L235" s="15"/>
      <c r="M235" s="15"/>
      <c r="N235" s="15"/>
    </row>
    <row r="236" spans="12:14" ht="12.75">
      <c r="L236" s="15"/>
      <c r="M236" s="15"/>
      <c r="N236" s="15"/>
    </row>
    <row r="237" spans="12:14" ht="12.75">
      <c r="L237" s="15"/>
      <c r="M237" s="15"/>
      <c r="N237" s="15"/>
    </row>
    <row r="238" spans="12:14" ht="12.75">
      <c r="L238" s="15"/>
      <c r="M238" s="15"/>
      <c r="N238" s="15"/>
    </row>
    <row r="239" spans="12:14" ht="12.75">
      <c r="L239" s="15"/>
      <c r="M239" s="15"/>
      <c r="N239" s="15"/>
    </row>
    <row r="240" spans="12:14" ht="12.75">
      <c r="L240" s="15"/>
      <c r="M240" s="15"/>
      <c r="N240" s="15"/>
    </row>
    <row r="241" spans="12:14" ht="12.75">
      <c r="L241" s="15"/>
      <c r="M241" s="15"/>
      <c r="N241" s="15"/>
    </row>
    <row r="242" spans="12:14" ht="12.75">
      <c r="L242" s="15"/>
      <c r="M242" s="15"/>
      <c r="N242" s="15"/>
    </row>
    <row r="243" spans="12:14" ht="12.75">
      <c r="L243" s="15"/>
      <c r="M243" s="15"/>
      <c r="N243" s="15"/>
    </row>
    <row r="244" spans="12:14" ht="12.75">
      <c r="L244" s="15"/>
      <c r="M244" s="15"/>
      <c r="N244" s="15"/>
    </row>
    <row r="245" spans="12:14" ht="12.75">
      <c r="L245" s="15"/>
      <c r="M245" s="15"/>
      <c r="N245" s="15"/>
    </row>
    <row r="246" spans="12:14" ht="12.75">
      <c r="L246" s="15"/>
      <c r="M246" s="15"/>
      <c r="N246" s="15"/>
    </row>
    <row r="247" spans="12:14" ht="12.75">
      <c r="L247" s="15"/>
      <c r="M247" s="15"/>
      <c r="N247" s="15"/>
    </row>
    <row r="248" spans="12:14" ht="12.75">
      <c r="L248" s="15"/>
      <c r="M248" s="15"/>
      <c r="N248" s="15"/>
    </row>
    <row r="249" spans="12:14" ht="12.75">
      <c r="L249" s="15"/>
      <c r="M249" s="15"/>
      <c r="N249" s="15"/>
    </row>
    <row r="250" spans="12:14" ht="12.75">
      <c r="L250" s="15"/>
      <c r="M250" s="15"/>
      <c r="N250" s="15"/>
    </row>
    <row r="251" spans="12:14" ht="12.75">
      <c r="L251" s="15"/>
      <c r="M251" s="15"/>
      <c r="N251" s="15"/>
    </row>
    <row r="252" spans="12:14" ht="12.75">
      <c r="L252" s="15"/>
      <c r="M252" s="15"/>
      <c r="N252" s="15"/>
    </row>
    <row r="253" spans="12:14" ht="12.75">
      <c r="L253" s="15"/>
      <c r="M253" s="15"/>
      <c r="N253" s="15"/>
    </row>
    <row r="254" spans="12:14" ht="12.75">
      <c r="L254" s="15"/>
      <c r="M254" s="15"/>
      <c r="N254" s="15"/>
    </row>
    <row r="255" spans="12:14" ht="12.75">
      <c r="L255" s="15"/>
      <c r="M255" s="15"/>
      <c r="N255" s="15"/>
    </row>
    <row r="256" spans="12:14" ht="12.75">
      <c r="L256" s="15"/>
      <c r="M256" s="15"/>
      <c r="N256" s="15"/>
    </row>
    <row r="257" spans="12:14" ht="12.75">
      <c r="L257" s="15"/>
      <c r="M257" s="15"/>
      <c r="N257" s="15"/>
    </row>
    <row r="258" spans="12:14" ht="12.75">
      <c r="L258" s="15"/>
      <c r="M258" s="15"/>
      <c r="N258" s="15"/>
    </row>
    <row r="259" spans="12:14" ht="12.75">
      <c r="L259" s="15"/>
      <c r="M259" s="15"/>
      <c r="N259" s="15"/>
    </row>
    <row r="260" spans="12:14" ht="12.75">
      <c r="L260" s="15"/>
      <c r="M260" s="15"/>
      <c r="N260" s="15"/>
    </row>
    <row r="261" spans="12:14" ht="12.75">
      <c r="L261" s="15"/>
      <c r="M261" s="15"/>
      <c r="N261" s="15"/>
    </row>
    <row r="262" spans="12:14" ht="12.75">
      <c r="L262" s="15"/>
      <c r="M262" s="15"/>
      <c r="N262" s="15"/>
    </row>
    <row r="263" spans="12:14" ht="12.75">
      <c r="L263" s="15"/>
      <c r="M263" s="15"/>
      <c r="N263" s="15"/>
    </row>
    <row r="264" spans="12:14" ht="12.75">
      <c r="L264" s="15"/>
      <c r="M264" s="15"/>
      <c r="N264" s="15"/>
    </row>
    <row r="265" spans="12:14" ht="12.75">
      <c r="L265" s="15"/>
      <c r="M265" s="15"/>
      <c r="N265" s="15"/>
    </row>
    <row r="266" spans="12:14" ht="12.75">
      <c r="L266" s="15"/>
      <c r="M266" s="15"/>
      <c r="N266" s="15"/>
    </row>
    <row r="267" spans="12:14" ht="12.75">
      <c r="L267" s="15"/>
      <c r="M267" s="15"/>
      <c r="N267" s="15"/>
    </row>
    <row r="268" spans="12:14" ht="12.75">
      <c r="L268" s="15"/>
      <c r="M268" s="15"/>
      <c r="N268" s="15"/>
    </row>
    <row r="269" spans="12:14" ht="12.75">
      <c r="L269" s="15"/>
      <c r="M269" s="15"/>
      <c r="N269" s="15"/>
    </row>
    <row r="270" spans="12:14" ht="12.75">
      <c r="L270" s="15"/>
      <c r="M270" s="15"/>
      <c r="N270" s="15"/>
    </row>
    <row r="271" spans="12:14" ht="12.75">
      <c r="L271" s="15"/>
      <c r="M271" s="15"/>
      <c r="N271" s="15"/>
    </row>
    <row r="272" spans="12:14" ht="12.75">
      <c r="L272" s="15"/>
      <c r="M272" s="15"/>
      <c r="N272" s="15"/>
    </row>
    <row r="273" spans="12:14" ht="12.75">
      <c r="L273" s="15"/>
      <c r="M273" s="15"/>
      <c r="N273" s="15"/>
    </row>
    <row r="274" spans="12:14" ht="12.75">
      <c r="L274" s="15"/>
      <c r="M274" s="15"/>
      <c r="N274" s="15"/>
    </row>
    <row r="275" spans="12:14" ht="12.75">
      <c r="L275" s="15"/>
      <c r="M275" s="15"/>
      <c r="N275" s="15"/>
    </row>
    <row r="276" spans="12:14" ht="12.75">
      <c r="L276" s="15"/>
      <c r="M276" s="15"/>
      <c r="N276" s="15"/>
    </row>
    <row r="277" spans="12:14" ht="12.75">
      <c r="L277" s="15"/>
      <c r="M277" s="15"/>
      <c r="N277" s="15"/>
    </row>
    <row r="278" spans="12:14" ht="12.75">
      <c r="L278" s="15"/>
      <c r="M278" s="15"/>
      <c r="N278" s="15"/>
    </row>
    <row r="279" spans="12:14" ht="12.75">
      <c r="L279" s="15"/>
      <c r="M279" s="15"/>
      <c r="N279" s="15"/>
    </row>
    <row r="280" spans="12:14" ht="12.75">
      <c r="L280" s="15"/>
      <c r="M280" s="15"/>
      <c r="N280" s="15"/>
    </row>
    <row r="281" spans="12:14" ht="12.75">
      <c r="L281" s="15"/>
      <c r="M281" s="15"/>
      <c r="N281" s="15"/>
    </row>
    <row r="282" spans="12:14" ht="12.75">
      <c r="L282" s="15"/>
      <c r="M282" s="15"/>
      <c r="N282" s="15"/>
    </row>
    <row r="283" spans="12:14" ht="12.75">
      <c r="L283" s="15"/>
      <c r="M283" s="15"/>
      <c r="N283" s="15"/>
    </row>
    <row r="284" spans="12:14" ht="12.75">
      <c r="L284" s="15"/>
      <c r="M284" s="15"/>
      <c r="N284" s="15"/>
    </row>
    <row r="285" spans="12:14" ht="12.75">
      <c r="L285" s="15"/>
      <c r="M285" s="15"/>
      <c r="N285" s="15"/>
    </row>
    <row r="286" spans="12:14" ht="12.75">
      <c r="L286" s="15"/>
      <c r="M286" s="15"/>
      <c r="N286" s="15"/>
    </row>
    <row r="287" spans="12:14" ht="12.75">
      <c r="L287" s="15"/>
      <c r="M287" s="15"/>
      <c r="N287" s="15"/>
    </row>
    <row r="288" spans="12:14" ht="12.75">
      <c r="L288" s="15"/>
      <c r="M288" s="15"/>
      <c r="N288" s="15"/>
    </row>
    <row r="289" spans="12:14" ht="12.75">
      <c r="L289" s="15"/>
      <c r="M289" s="15"/>
      <c r="N289" s="15"/>
    </row>
    <row r="290" spans="12:14" ht="12.75">
      <c r="L290" s="15"/>
      <c r="M290" s="15"/>
      <c r="N290" s="15"/>
    </row>
    <row r="291" spans="12:14" ht="12.75">
      <c r="L291" s="15"/>
      <c r="M291" s="15"/>
      <c r="N291" s="15"/>
    </row>
    <row r="292" spans="12:14" ht="12.75">
      <c r="L292" s="15"/>
      <c r="M292" s="15"/>
      <c r="N292" s="15"/>
    </row>
    <row r="293" spans="12:14" ht="12.75">
      <c r="L293" s="15"/>
      <c r="M293" s="15"/>
      <c r="N293" s="15"/>
    </row>
    <row r="294" spans="12:14" ht="12.75">
      <c r="L294" s="15"/>
      <c r="M294" s="15"/>
      <c r="N294" s="15"/>
    </row>
    <row r="295" spans="12:14" ht="12.75">
      <c r="L295" s="15"/>
      <c r="M295" s="15"/>
      <c r="N295" s="15"/>
    </row>
    <row r="296" spans="12:14" ht="12.75">
      <c r="L296" s="15"/>
      <c r="M296" s="15"/>
      <c r="N296" s="15"/>
    </row>
    <row r="297" spans="12:14" ht="12.75">
      <c r="L297" s="15"/>
      <c r="M297" s="15"/>
      <c r="N297" s="15"/>
    </row>
    <row r="298" spans="12:14" ht="12.75">
      <c r="L298" s="15"/>
      <c r="M298" s="15"/>
      <c r="N298" s="15"/>
    </row>
    <row r="299" spans="12:14" ht="12.75">
      <c r="L299" s="15"/>
      <c r="M299" s="15"/>
      <c r="N299" s="15"/>
    </row>
    <row r="300" spans="12:14" ht="12.75">
      <c r="L300" s="15"/>
      <c r="M300" s="15"/>
      <c r="N300" s="15"/>
    </row>
    <row r="301" spans="12:14" ht="12.75">
      <c r="L301" s="15"/>
      <c r="M301" s="15"/>
      <c r="N301" s="15"/>
    </row>
    <row r="302" spans="12:14" ht="12.75">
      <c r="L302" s="15"/>
      <c r="M302" s="15"/>
      <c r="N302" s="15"/>
    </row>
    <row r="303" spans="12:14" ht="12.75">
      <c r="L303" s="15"/>
      <c r="M303" s="15"/>
      <c r="N303" s="15"/>
    </row>
    <row r="304" spans="12:14" ht="12.75">
      <c r="L304" s="15"/>
      <c r="M304" s="15"/>
      <c r="N304" s="15"/>
    </row>
    <row r="305" spans="12:14" ht="12.75">
      <c r="L305" s="15"/>
      <c r="M305" s="15"/>
      <c r="N305" s="15"/>
    </row>
    <row r="306" spans="12:14" ht="12.75">
      <c r="L306" s="15"/>
      <c r="M306" s="15"/>
      <c r="N306" s="15"/>
    </row>
    <row r="307" spans="12:14" ht="12.75">
      <c r="L307" s="15"/>
      <c r="M307" s="15"/>
      <c r="N307" s="15"/>
    </row>
    <row r="308" spans="12:14" ht="12.75">
      <c r="L308" s="15"/>
      <c r="M308" s="15"/>
      <c r="N308" s="15"/>
    </row>
    <row r="309" spans="12:14" ht="12.75">
      <c r="L309" s="15"/>
      <c r="M309" s="15"/>
      <c r="N309" s="15"/>
    </row>
    <row r="310" spans="12:14" ht="12.75">
      <c r="L310" s="15"/>
      <c r="M310" s="15"/>
      <c r="N310" s="15"/>
    </row>
    <row r="311" spans="12:14" ht="12.75">
      <c r="L311" s="15"/>
      <c r="M311" s="15"/>
      <c r="N311" s="15"/>
    </row>
    <row r="312" spans="12:14" ht="12.75">
      <c r="L312" s="15"/>
      <c r="M312" s="15"/>
      <c r="N312" s="15"/>
    </row>
    <row r="313" spans="12:14" ht="12.75">
      <c r="L313" s="15"/>
      <c r="M313" s="15"/>
      <c r="N313" s="15"/>
    </row>
    <row r="314" spans="12:14" ht="12.75">
      <c r="L314" s="15"/>
      <c r="M314" s="15"/>
      <c r="N314" s="15"/>
    </row>
    <row r="315" spans="12:14" ht="12.75">
      <c r="L315" s="15"/>
      <c r="M315" s="15"/>
      <c r="N315" s="15"/>
    </row>
    <row r="316" spans="12:14" ht="12.75">
      <c r="L316" s="15"/>
      <c r="M316" s="15"/>
      <c r="N316" s="15"/>
    </row>
    <row r="317" spans="12:14" ht="12.75">
      <c r="L317" s="15"/>
      <c r="M317" s="15"/>
      <c r="N317" s="15"/>
    </row>
    <row r="318" spans="12:14" ht="12.75">
      <c r="L318" s="15"/>
      <c r="M318" s="15"/>
      <c r="N318" s="15"/>
    </row>
    <row r="319" spans="12:14" ht="12.75">
      <c r="L319" s="15"/>
      <c r="M319" s="15"/>
      <c r="N319" s="15"/>
    </row>
    <row r="320" spans="12:14" ht="12.75">
      <c r="L320" s="15"/>
      <c r="M320" s="15"/>
      <c r="N320" s="15"/>
    </row>
    <row r="321" spans="12:14" ht="12.75">
      <c r="L321" s="15"/>
      <c r="M321" s="15"/>
      <c r="N321" s="15"/>
    </row>
    <row r="322" spans="12:14" ht="12.75">
      <c r="L322" s="15"/>
      <c r="M322" s="15"/>
      <c r="N322" s="15"/>
    </row>
    <row r="323" spans="12:14" ht="12.75">
      <c r="L323" s="15"/>
      <c r="M323" s="15"/>
      <c r="N323" s="15"/>
    </row>
    <row r="324" spans="12:14" ht="12.75">
      <c r="L324" s="15"/>
      <c r="M324" s="15"/>
      <c r="N324" s="15"/>
    </row>
    <row r="325" spans="12:14" ht="12.75">
      <c r="L325" s="15"/>
      <c r="M325" s="15"/>
      <c r="N325" s="15"/>
    </row>
    <row r="326" spans="12:14" ht="12.75">
      <c r="L326" s="15"/>
      <c r="M326" s="15"/>
      <c r="N326" s="15"/>
    </row>
    <row r="327" spans="12:14" ht="12.75">
      <c r="L327" s="15"/>
      <c r="M327" s="15"/>
      <c r="N327" s="15"/>
    </row>
    <row r="328" spans="12:14" ht="12.75">
      <c r="L328" s="15"/>
      <c r="M328" s="15"/>
      <c r="N328" s="15"/>
    </row>
    <row r="329" spans="12:14" ht="12.75">
      <c r="L329" s="15"/>
      <c r="M329" s="15"/>
      <c r="N329" s="15"/>
    </row>
    <row r="330" spans="12:14" ht="12.75">
      <c r="L330" s="15"/>
      <c r="M330" s="15"/>
      <c r="N330" s="15"/>
    </row>
    <row r="331" spans="12:14" ht="12.75">
      <c r="L331" s="15"/>
      <c r="M331" s="15"/>
      <c r="N331" s="15"/>
    </row>
    <row r="332" spans="12:14" ht="12.75">
      <c r="L332" s="15"/>
      <c r="M332" s="15"/>
      <c r="N332" s="15"/>
    </row>
    <row r="333" spans="12:14" ht="12.75">
      <c r="L333" s="15"/>
      <c r="M333" s="15"/>
      <c r="N333" s="15"/>
    </row>
    <row r="334" spans="12:14" ht="12.75">
      <c r="L334" s="15"/>
      <c r="M334" s="15"/>
      <c r="N334" s="15"/>
    </row>
    <row r="335" spans="12:14" ht="12.75">
      <c r="L335" s="15"/>
      <c r="M335" s="15"/>
      <c r="N335" s="15"/>
    </row>
    <row r="336" spans="12:14" ht="12.75">
      <c r="L336" s="15"/>
      <c r="M336" s="15"/>
      <c r="N336" s="15"/>
    </row>
    <row r="337" spans="12:14" ht="12.75">
      <c r="L337" s="15"/>
      <c r="M337" s="15"/>
      <c r="N337" s="15"/>
    </row>
    <row r="338" spans="12:14" ht="12.75">
      <c r="L338" s="15"/>
      <c r="M338" s="15"/>
      <c r="N338" s="15"/>
    </row>
    <row r="339" spans="12:14" ht="12.75">
      <c r="L339" s="15"/>
      <c r="M339" s="15"/>
      <c r="N339" s="15"/>
    </row>
    <row r="340" spans="12:14" ht="12.75">
      <c r="L340" s="15"/>
      <c r="M340" s="15"/>
      <c r="N340" s="15"/>
    </row>
    <row r="341" spans="12:14" ht="12.75">
      <c r="L341" s="15"/>
      <c r="M341" s="15"/>
      <c r="N341" s="15"/>
    </row>
    <row r="342" spans="12:14" ht="12.75">
      <c r="L342" s="15"/>
      <c r="M342" s="15"/>
      <c r="N342" s="15"/>
    </row>
    <row r="343" spans="12:14" ht="12.75">
      <c r="L343" s="15"/>
      <c r="M343" s="15"/>
      <c r="N343" s="15"/>
    </row>
    <row r="344" spans="12:14" ht="12.75">
      <c r="L344" s="15"/>
      <c r="M344" s="15"/>
      <c r="N344" s="15"/>
    </row>
    <row r="345" spans="12:14" ht="12.75">
      <c r="L345" s="15"/>
      <c r="M345" s="15"/>
      <c r="N345" s="15"/>
    </row>
    <row r="346" spans="12:14" ht="12.75">
      <c r="L346" s="15"/>
      <c r="M346" s="15"/>
      <c r="N346" s="15"/>
    </row>
    <row r="347" spans="12:14" ht="12.75">
      <c r="L347" s="15"/>
      <c r="M347" s="15"/>
      <c r="N347" s="15"/>
    </row>
    <row r="348" spans="12:14" ht="12.75">
      <c r="L348" s="15"/>
      <c r="M348" s="15"/>
      <c r="N348" s="15"/>
    </row>
    <row r="349" spans="12:14" ht="12.75">
      <c r="L349" s="15"/>
      <c r="M349" s="15"/>
      <c r="N349" s="15"/>
    </row>
    <row r="350" spans="12:14" ht="12.75">
      <c r="L350" s="15"/>
      <c r="M350" s="15"/>
      <c r="N350" s="15"/>
    </row>
    <row r="351" spans="12:14" ht="12.75">
      <c r="L351" s="15"/>
      <c r="M351" s="15"/>
      <c r="N351" s="15"/>
    </row>
    <row r="352" spans="12:14" ht="12.75">
      <c r="L352" s="15"/>
      <c r="M352" s="15"/>
      <c r="N352" s="15"/>
    </row>
    <row r="353" spans="12:14" ht="12.75">
      <c r="L353" s="15"/>
      <c r="M353" s="15"/>
      <c r="N353" s="15"/>
    </row>
    <row r="354" spans="12:14" ht="12.75">
      <c r="L354" s="15"/>
      <c r="M354" s="15"/>
      <c r="N354" s="15"/>
    </row>
    <row r="355" spans="12:14" ht="12.75">
      <c r="L355" s="15"/>
      <c r="M355" s="15"/>
      <c r="N355" s="15"/>
    </row>
    <row r="356" spans="12:14" ht="12.75">
      <c r="L356" s="15"/>
      <c r="M356" s="15"/>
      <c r="N356" s="15"/>
    </row>
    <row r="357" spans="12:14" ht="12.75">
      <c r="L357" s="15"/>
      <c r="M357" s="15"/>
      <c r="N357" s="15"/>
    </row>
    <row r="358" spans="12:14" ht="12.75">
      <c r="L358" s="15"/>
      <c r="M358" s="15"/>
      <c r="N358" s="15"/>
    </row>
    <row r="359" spans="12:14" ht="12.75">
      <c r="L359" s="15"/>
      <c r="M359" s="15"/>
      <c r="N359" s="15"/>
    </row>
    <row r="360" spans="12:14" ht="12.75">
      <c r="L360" s="15"/>
      <c r="M360" s="15"/>
      <c r="N360" s="15"/>
    </row>
    <row r="361" spans="12:14" ht="12.75">
      <c r="L361" s="15"/>
      <c r="M361" s="15"/>
      <c r="N361" s="15"/>
    </row>
    <row r="362" spans="12:14" ht="12.75">
      <c r="L362" s="15"/>
      <c r="M362" s="15"/>
      <c r="N362" s="15"/>
    </row>
    <row r="363" spans="12:14" ht="12.75">
      <c r="L363" s="15"/>
      <c r="M363" s="15"/>
      <c r="N363" s="15"/>
    </row>
    <row r="364" spans="12:14" ht="12.75">
      <c r="L364" s="15"/>
      <c r="M364" s="15"/>
      <c r="N364" s="15"/>
    </row>
    <row r="365" spans="12:14" ht="12.75">
      <c r="L365" s="15"/>
      <c r="M365" s="15"/>
      <c r="N365" s="15"/>
    </row>
    <row r="366" spans="12:14" ht="12.75">
      <c r="L366" s="15"/>
      <c r="M366" s="15"/>
      <c r="N366" s="15"/>
    </row>
    <row r="367" spans="12:14" ht="12.75">
      <c r="L367" s="15"/>
      <c r="M367" s="15"/>
      <c r="N367" s="15"/>
    </row>
    <row r="368" spans="12:14" ht="12.75">
      <c r="L368" s="15"/>
      <c r="M368" s="15"/>
      <c r="N368" s="15"/>
    </row>
    <row r="369" spans="12:14" ht="12.75">
      <c r="L369" s="15"/>
      <c r="M369" s="15"/>
      <c r="N369" s="15"/>
    </row>
    <row r="370" spans="12:14" ht="12.75">
      <c r="L370" s="15"/>
      <c r="M370" s="15"/>
      <c r="N370" s="15"/>
    </row>
    <row r="371" spans="12:14" ht="12.75">
      <c r="L371" s="15"/>
      <c r="M371" s="15"/>
      <c r="N371" s="15"/>
    </row>
    <row r="372" spans="12:14" ht="12.75">
      <c r="L372" s="15"/>
      <c r="M372" s="15"/>
      <c r="N372" s="15"/>
    </row>
    <row r="373" spans="12:14" ht="12.75">
      <c r="L373" s="15"/>
      <c r="M373" s="15"/>
      <c r="N373" s="15"/>
    </row>
    <row r="374" spans="12:14" ht="12.75">
      <c r="L374" s="15"/>
      <c r="M374" s="15"/>
      <c r="N374" s="15"/>
    </row>
    <row r="375" spans="12:14" ht="12.75">
      <c r="L375" s="15"/>
      <c r="M375" s="15"/>
      <c r="N375" s="15"/>
    </row>
    <row r="376" spans="12:14" ht="12.75">
      <c r="L376" s="15"/>
      <c r="M376" s="15"/>
      <c r="N376" s="15"/>
    </row>
    <row r="377" spans="12:14" ht="12.75">
      <c r="L377" s="15"/>
      <c r="M377" s="15"/>
      <c r="N377" s="15"/>
    </row>
    <row r="378" spans="12:14" ht="12.75">
      <c r="L378" s="15"/>
      <c r="M378" s="15"/>
      <c r="N378" s="15"/>
    </row>
    <row r="379" spans="12:14" ht="12.75">
      <c r="L379" s="15"/>
      <c r="M379" s="15"/>
      <c r="N379" s="15"/>
    </row>
    <row r="380" spans="12:14" ht="12.75">
      <c r="L380" s="15"/>
      <c r="M380" s="15"/>
      <c r="N380" s="15"/>
    </row>
    <row r="381" spans="12:14" ht="12.75">
      <c r="L381" s="15"/>
      <c r="M381" s="15"/>
      <c r="N381" s="15"/>
    </row>
    <row r="382" spans="12:14" ht="12.75">
      <c r="L382" s="15"/>
      <c r="M382" s="15"/>
      <c r="N382" s="15"/>
    </row>
    <row r="383" spans="12:14" ht="12.75">
      <c r="L383" s="15"/>
      <c r="M383" s="15"/>
      <c r="N383" s="15"/>
    </row>
    <row r="384" spans="12:14" ht="12.75">
      <c r="L384" s="15"/>
      <c r="M384" s="15"/>
      <c r="N384" s="15"/>
    </row>
    <row r="385" spans="12:14" ht="12.75">
      <c r="L385" s="15"/>
      <c r="M385" s="15"/>
      <c r="N385" s="15"/>
    </row>
    <row r="386" spans="12:14" ht="12.75">
      <c r="L386" s="15"/>
      <c r="M386" s="15"/>
      <c r="N386" s="15"/>
    </row>
    <row r="387" spans="12:14" ht="12.75">
      <c r="L387" s="15"/>
      <c r="M387" s="15"/>
      <c r="N387" s="15"/>
    </row>
    <row r="388" spans="12:14" ht="12.75">
      <c r="L388" s="15"/>
      <c r="M388" s="15"/>
      <c r="N388" s="15"/>
    </row>
    <row r="389" spans="12:14" ht="12.75">
      <c r="L389" s="15"/>
      <c r="M389" s="15"/>
      <c r="N389" s="15"/>
    </row>
    <row r="390" spans="12:14" ht="12.75">
      <c r="L390" s="15"/>
      <c r="M390" s="15"/>
      <c r="N390" s="15"/>
    </row>
    <row r="391" spans="12:14" ht="12.75">
      <c r="L391" s="15"/>
      <c r="M391" s="15"/>
      <c r="N391" s="15"/>
    </row>
    <row r="392" spans="12:14" ht="12.75">
      <c r="L392" s="15"/>
      <c r="M392" s="15"/>
      <c r="N392" s="15"/>
    </row>
    <row r="393" spans="12:14" ht="12.75">
      <c r="L393" s="15"/>
      <c r="M393" s="15"/>
      <c r="N393" s="15"/>
    </row>
    <row r="394" spans="12:14" ht="12.75">
      <c r="L394" s="15"/>
      <c r="M394" s="15"/>
      <c r="N394" s="15"/>
    </row>
    <row r="395" spans="12:14" ht="12.75">
      <c r="L395" s="15"/>
      <c r="M395" s="15"/>
      <c r="N395" s="15"/>
    </row>
    <row r="396" spans="12:14" ht="12.75">
      <c r="L396" s="15"/>
      <c r="M396" s="15"/>
      <c r="N396" s="15"/>
    </row>
    <row r="397" spans="12:14" ht="12.75">
      <c r="L397" s="15"/>
      <c r="M397" s="15"/>
      <c r="N397" s="15"/>
    </row>
    <row r="398" spans="12:14" ht="12.75">
      <c r="L398" s="15"/>
      <c r="M398" s="15"/>
      <c r="N398" s="15"/>
    </row>
    <row r="399" spans="12:14" ht="12.75">
      <c r="L399" s="15"/>
      <c r="M399" s="15"/>
      <c r="N399" s="15"/>
    </row>
    <row r="400" spans="12:14" ht="12.75">
      <c r="L400" s="15"/>
      <c r="M400" s="15"/>
      <c r="N400" s="15"/>
    </row>
    <row r="401" spans="12:14" ht="12.75">
      <c r="L401" s="15"/>
      <c r="M401" s="15"/>
      <c r="N401" s="15"/>
    </row>
    <row r="402" spans="12:14" ht="12.75">
      <c r="L402" s="15"/>
      <c r="M402" s="15"/>
      <c r="N402" s="15"/>
    </row>
    <row r="403" spans="12:14" ht="12.75">
      <c r="L403" s="15"/>
      <c r="M403" s="15"/>
      <c r="N403" s="15"/>
    </row>
    <row r="404" spans="12:14" ht="12.75">
      <c r="L404" s="15"/>
      <c r="M404" s="15"/>
      <c r="N404" s="15"/>
    </row>
    <row r="405" spans="12:14" ht="12.75">
      <c r="L405" s="15"/>
      <c r="M405" s="15"/>
      <c r="N405" s="15"/>
    </row>
    <row r="406" spans="12:14" ht="12.75">
      <c r="L406" s="15"/>
      <c r="M406" s="15"/>
      <c r="N406" s="15"/>
    </row>
    <row r="407" spans="12:14" ht="12.75">
      <c r="L407" s="15"/>
      <c r="M407" s="15"/>
      <c r="N407" s="15"/>
    </row>
    <row r="408" spans="12:14" ht="12.75">
      <c r="L408" s="15"/>
      <c r="M408" s="15"/>
      <c r="N408" s="15"/>
    </row>
    <row r="409" spans="12:14" ht="12.75">
      <c r="L409" s="15"/>
      <c r="M409" s="15"/>
      <c r="N409" s="15"/>
    </row>
    <row r="410" spans="12:14" ht="12.75">
      <c r="L410" s="15"/>
      <c r="M410" s="15"/>
      <c r="N410" s="15"/>
    </row>
    <row r="411" spans="12:14" ht="12.75">
      <c r="L411" s="15"/>
      <c r="M411" s="15"/>
      <c r="N411" s="15"/>
    </row>
    <row r="412" spans="12:14" ht="12.75">
      <c r="L412" s="15"/>
      <c r="M412" s="15"/>
      <c r="N412" s="15"/>
    </row>
    <row r="413" spans="12:14" ht="12.75">
      <c r="L413" s="15"/>
      <c r="M413" s="15"/>
      <c r="N413" s="15"/>
    </row>
    <row r="414" spans="12:14" ht="12.75">
      <c r="L414" s="15"/>
      <c r="M414" s="15"/>
      <c r="N414" s="15"/>
    </row>
    <row r="415" spans="12:14" ht="12.75">
      <c r="L415" s="15"/>
      <c r="M415" s="15"/>
      <c r="N415" s="15"/>
    </row>
    <row r="416" spans="12:14" ht="12.75">
      <c r="L416" s="15"/>
      <c r="M416" s="15"/>
      <c r="N416" s="15"/>
    </row>
    <row r="417" spans="12:14" ht="12.75">
      <c r="L417" s="15"/>
      <c r="M417" s="15"/>
      <c r="N417" s="15"/>
    </row>
    <row r="418" spans="12:14" ht="12.75">
      <c r="L418" s="15"/>
      <c r="M418" s="15"/>
      <c r="N418" s="15"/>
    </row>
    <row r="419" spans="12:14" ht="12.75">
      <c r="L419" s="15"/>
      <c r="M419" s="15"/>
      <c r="N419" s="15"/>
    </row>
    <row r="420" spans="12:14" ht="12.75">
      <c r="L420" s="15"/>
      <c r="M420" s="15"/>
      <c r="N420" s="15"/>
    </row>
    <row r="421" spans="12:14" ht="12.75">
      <c r="L421" s="15"/>
      <c r="M421" s="15"/>
      <c r="N421" s="15"/>
    </row>
    <row r="422" spans="12:14" ht="12.75">
      <c r="L422" s="15"/>
      <c r="M422" s="15"/>
      <c r="N422" s="15"/>
    </row>
    <row r="423" spans="12:14" ht="12.75">
      <c r="L423" s="15"/>
      <c r="M423" s="15"/>
      <c r="N423" s="15"/>
    </row>
    <row r="424" spans="12:14" ht="12.75">
      <c r="L424" s="15"/>
      <c r="M424" s="15"/>
      <c r="N424" s="15"/>
    </row>
    <row r="425" spans="12:14" ht="12.75">
      <c r="L425" s="15"/>
      <c r="M425" s="15"/>
      <c r="N425" s="15"/>
    </row>
    <row r="426" spans="12:14" ht="12.75">
      <c r="L426" s="15"/>
      <c r="M426" s="15"/>
      <c r="N426" s="15"/>
    </row>
    <row r="427" spans="12:14" ht="12.75">
      <c r="L427" s="15"/>
      <c r="M427" s="15"/>
      <c r="N427" s="15"/>
    </row>
    <row r="428" spans="12:14" ht="12.75">
      <c r="L428" s="15"/>
      <c r="M428" s="15"/>
      <c r="N428" s="15"/>
    </row>
    <row r="429" spans="12:14" ht="12.75">
      <c r="L429" s="15"/>
      <c r="M429" s="15"/>
      <c r="N429" s="15"/>
    </row>
    <row r="430" spans="12:14" ht="12.75">
      <c r="L430" s="15"/>
      <c r="M430" s="15"/>
      <c r="N430" s="15"/>
    </row>
    <row r="431" spans="12:14" ht="12.75">
      <c r="L431" s="15"/>
      <c r="M431" s="15"/>
      <c r="N431" s="15"/>
    </row>
    <row r="432" spans="12:14" ht="12.75">
      <c r="L432" s="15"/>
      <c r="M432" s="15"/>
      <c r="N432" s="15"/>
    </row>
    <row r="433" spans="12:14" ht="12.75">
      <c r="L433" s="15"/>
      <c r="M433" s="15"/>
      <c r="N433" s="15"/>
    </row>
    <row r="434" spans="12:14" ht="12.75">
      <c r="L434" s="15"/>
      <c r="M434" s="15"/>
      <c r="N434" s="15"/>
    </row>
    <row r="435" spans="12:14" ht="12.75">
      <c r="L435" s="15"/>
      <c r="M435" s="15"/>
      <c r="N435" s="15"/>
    </row>
    <row r="436" spans="12:14" ht="12.75">
      <c r="L436" s="15"/>
      <c r="M436" s="15"/>
      <c r="N436" s="15"/>
    </row>
    <row r="437" spans="12:14" ht="12.75">
      <c r="L437" s="15"/>
      <c r="M437" s="15"/>
      <c r="N437" s="15"/>
    </row>
    <row r="438" spans="12:14" ht="12.75">
      <c r="L438" s="15"/>
      <c r="M438" s="15"/>
      <c r="N438" s="15"/>
    </row>
    <row r="439" spans="12:14" ht="12.75">
      <c r="L439" s="15"/>
      <c r="M439" s="15"/>
      <c r="N439" s="15"/>
    </row>
    <row r="440" spans="12:14" ht="12.75">
      <c r="L440" s="15"/>
      <c r="M440" s="15"/>
      <c r="N440" s="15"/>
    </row>
    <row r="441" spans="12:14" ht="12.75">
      <c r="L441" s="15"/>
      <c r="M441" s="15"/>
      <c r="N441" s="15"/>
    </row>
    <row r="442" spans="12:14" ht="12.75">
      <c r="L442" s="15"/>
      <c r="M442" s="15"/>
      <c r="N442" s="15"/>
    </row>
    <row r="443" spans="12:14" ht="12.75">
      <c r="L443" s="15"/>
      <c r="M443" s="15"/>
      <c r="N443" s="15"/>
    </row>
    <row r="444" spans="12:14" ht="12.75">
      <c r="L444" s="15"/>
      <c r="M444" s="15"/>
      <c r="N444" s="15"/>
    </row>
    <row r="445" spans="12:14" ht="12.75">
      <c r="L445" s="15"/>
      <c r="M445" s="15"/>
      <c r="N445" s="15"/>
    </row>
    <row r="446" spans="12:14" ht="12.75">
      <c r="L446" s="15"/>
      <c r="M446" s="15"/>
      <c r="N446" s="15"/>
    </row>
    <row r="447" spans="12:14" ht="12.75">
      <c r="L447" s="15"/>
      <c r="M447" s="15"/>
      <c r="N447" s="15"/>
    </row>
    <row r="448" spans="12:14" ht="12.75">
      <c r="L448" s="15"/>
      <c r="M448" s="15"/>
      <c r="N448" s="15"/>
    </row>
    <row r="449" spans="12:14" ht="12.75">
      <c r="L449" s="15"/>
      <c r="M449" s="15"/>
      <c r="N449" s="15"/>
    </row>
    <row r="450" spans="12:14" ht="12.75">
      <c r="L450" s="15"/>
      <c r="M450" s="15"/>
      <c r="N450" s="15"/>
    </row>
    <row r="451" spans="12:14" ht="12.75">
      <c r="L451" s="15"/>
      <c r="M451" s="15"/>
      <c r="N451" s="15"/>
    </row>
    <row r="452" spans="12:14" ht="12.75">
      <c r="L452" s="15"/>
      <c r="M452" s="15"/>
      <c r="N452" s="15"/>
    </row>
    <row r="453" spans="12:14" ht="12.75">
      <c r="L453" s="15"/>
      <c r="M453" s="15"/>
      <c r="N453" s="15"/>
    </row>
    <row r="454" spans="12:14" ht="12.75">
      <c r="L454" s="15"/>
      <c r="M454" s="15"/>
      <c r="N454" s="15"/>
    </row>
    <row r="455" spans="12:14" ht="12.75">
      <c r="L455" s="15"/>
      <c r="M455" s="15"/>
      <c r="N455" s="15"/>
    </row>
    <row r="456" spans="12:14" ht="12.75">
      <c r="L456" s="15"/>
      <c r="M456" s="15"/>
      <c r="N456" s="15"/>
    </row>
    <row r="457" spans="12:14" ht="12.75">
      <c r="L457" s="15"/>
      <c r="M457" s="15"/>
      <c r="N457" s="15"/>
    </row>
    <row r="458" spans="12:14" ht="12.75">
      <c r="L458" s="15"/>
      <c r="M458" s="15"/>
      <c r="N458" s="15"/>
    </row>
    <row r="459" spans="12:14" ht="12.75">
      <c r="L459" s="15"/>
      <c r="M459" s="15"/>
      <c r="N459" s="15"/>
    </row>
    <row r="460" spans="12:14" ht="12.75">
      <c r="L460" s="15"/>
      <c r="M460" s="15"/>
      <c r="N460" s="15"/>
    </row>
    <row r="461" spans="12:14" ht="12.75">
      <c r="L461" s="15"/>
      <c r="M461" s="15"/>
      <c r="N461" s="15"/>
    </row>
    <row r="462" spans="12:14" ht="12.75">
      <c r="L462" s="15"/>
      <c r="M462" s="15"/>
      <c r="N462" s="15"/>
    </row>
    <row r="463" spans="12:14" ht="12.75">
      <c r="L463" s="15"/>
      <c r="M463" s="15"/>
      <c r="N463" s="15"/>
    </row>
    <row r="464" spans="12:14" ht="12.75">
      <c r="L464" s="15"/>
      <c r="M464" s="15"/>
      <c r="N464" s="15"/>
    </row>
    <row r="465" spans="12:14" ht="12.75">
      <c r="L465" s="15"/>
      <c r="M465" s="15"/>
      <c r="N465" s="15"/>
    </row>
    <row r="466" spans="12:14" ht="12.75">
      <c r="L466" s="15"/>
      <c r="M466" s="15"/>
      <c r="N466" s="15"/>
    </row>
    <row r="467" spans="12:14" ht="12.75">
      <c r="L467" s="15"/>
      <c r="M467" s="15"/>
      <c r="N467" s="15"/>
    </row>
    <row r="468" spans="12:14" ht="12.75">
      <c r="L468" s="15"/>
      <c r="M468" s="15"/>
      <c r="N468" s="15"/>
    </row>
    <row r="469" spans="12:14" ht="12.75">
      <c r="L469" s="15"/>
      <c r="M469" s="15"/>
      <c r="N469" s="15"/>
    </row>
    <row r="470" spans="12:14" ht="12.75">
      <c r="L470" s="15"/>
      <c r="M470" s="15"/>
      <c r="N470" s="15"/>
    </row>
    <row r="471" spans="12:14" ht="12.75">
      <c r="L471" s="15"/>
      <c r="M471" s="15"/>
      <c r="N471" s="15"/>
    </row>
    <row r="472" spans="12:14" ht="12.75">
      <c r="L472" s="15"/>
      <c r="M472" s="15"/>
      <c r="N472" s="15"/>
    </row>
    <row r="473" spans="12:14" ht="12.75">
      <c r="L473" s="15"/>
      <c r="M473" s="15"/>
      <c r="N473" s="15"/>
    </row>
    <row r="474" spans="12:14" ht="12.75">
      <c r="L474" s="15"/>
      <c r="M474" s="15"/>
      <c r="N474" s="15"/>
    </row>
    <row r="475" spans="12:14" ht="12.75">
      <c r="L475" s="15"/>
      <c r="M475" s="15"/>
      <c r="N475" s="15"/>
    </row>
    <row r="476" spans="12:14" ht="12.75">
      <c r="L476" s="15"/>
      <c r="M476" s="15"/>
      <c r="N476" s="15"/>
    </row>
    <row r="477" spans="12:14" ht="12.75">
      <c r="L477" s="15"/>
      <c r="M477" s="15"/>
      <c r="N477" s="15"/>
    </row>
    <row r="478" spans="12:14" ht="12.75">
      <c r="L478" s="15"/>
      <c r="M478" s="15"/>
      <c r="N478" s="15"/>
    </row>
    <row r="479" spans="12:14" ht="12.75">
      <c r="L479" s="15"/>
      <c r="M479" s="15"/>
      <c r="N479" s="15"/>
    </row>
    <row r="480" spans="12:14" ht="12.75">
      <c r="L480" s="15"/>
      <c r="M480" s="15"/>
      <c r="N480" s="15"/>
    </row>
    <row r="481" spans="12:14" ht="12.75">
      <c r="L481" s="15"/>
      <c r="M481" s="15"/>
      <c r="N481" s="15"/>
    </row>
    <row r="482" spans="12:14" ht="12.75">
      <c r="L482" s="15"/>
      <c r="M482" s="15"/>
      <c r="N482" s="15"/>
    </row>
    <row r="483" spans="12:14" ht="12.75">
      <c r="L483" s="15"/>
      <c r="M483" s="15"/>
      <c r="N483" s="15"/>
    </row>
    <row r="484" spans="12:14" ht="12.75">
      <c r="L484" s="15"/>
      <c r="M484" s="15"/>
      <c r="N484" s="15"/>
    </row>
    <row r="485" spans="12:14" ht="12.75">
      <c r="L485" s="15"/>
      <c r="M485" s="15"/>
      <c r="N485" s="15"/>
    </row>
    <row r="486" spans="12:14" ht="12.75">
      <c r="L486" s="15"/>
      <c r="M486" s="15"/>
      <c r="N486" s="15"/>
    </row>
    <row r="487" spans="12:14" ht="12.75">
      <c r="L487" s="15"/>
      <c r="M487" s="15"/>
      <c r="N487" s="15"/>
    </row>
    <row r="488" spans="12:14" ht="12.75">
      <c r="L488" s="15"/>
      <c r="M488" s="15"/>
      <c r="N488" s="15"/>
    </row>
    <row r="489" spans="12:14" ht="12.75">
      <c r="L489" s="15"/>
      <c r="M489" s="15"/>
      <c r="N489" s="15"/>
    </row>
    <row r="490" spans="12:14" ht="12.75">
      <c r="L490" s="15"/>
      <c r="M490" s="15"/>
      <c r="N490" s="15"/>
    </row>
    <row r="491" spans="12:14" ht="12.75">
      <c r="L491" s="15"/>
      <c r="M491" s="15"/>
      <c r="N491" s="15"/>
    </row>
    <row r="492" spans="12:14" ht="12.75">
      <c r="L492" s="15"/>
      <c r="M492" s="15"/>
      <c r="N492" s="15"/>
    </row>
    <row r="493" spans="12:14" ht="12.75">
      <c r="L493" s="15"/>
      <c r="M493" s="15"/>
      <c r="N493" s="15"/>
    </row>
    <row r="494" spans="12:14" ht="12.75">
      <c r="L494" s="15"/>
      <c r="M494" s="15"/>
      <c r="N494" s="15"/>
    </row>
    <row r="495" spans="12:14" ht="12.75">
      <c r="L495" s="15"/>
      <c r="M495" s="15"/>
      <c r="N495" s="15"/>
    </row>
    <row r="496" spans="12:14" ht="12.75">
      <c r="L496" s="15"/>
      <c r="M496" s="15"/>
      <c r="N496" s="15"/>
    </row>
    <row r="497" spans="12:14" ht="12.75">
      <c r="L497" s="15"/>
      <c r="M497" s="15"/>
      <c r="N497" s="15"/>
    </row>
    <row r="498" spans="12:14" ht="12.75">
      <c r="L498" s="15"/>
      <c r="M498" s="15"/>
      <c r="N498" s="15"/>
    </row>
    <row r="499" spans="12:14" ht="12.75">
      <c r="L499" s="15"/>
      <c r="M499" s="15"/>
      <c r="N499" s="15"/>
    </row>
    <row r="500" spans="12:14" ht="12.75">
      <c r="L500" s="15"/>
      <c r="M500" s="15"/>
      <c r="N500" s="15"/>
    </row>
    <row r="501" spans="12:14" ht="12.75">
      <c r="L501" s="15"/>
      <c r="M501" s="15"/>
      <c r="N501" s="15"/>
    </row>
    <row r="502" spans="12:14" ht="12.75">
      <c r="L502" s="15"/>
      <c r="M502" s="15"/>
      <c r="N502" s="15"/>
    </row>
    <row r="503" spans="12:14" ht="12.75">
      <c r="L503" s="15"/>
      <c r="M503" s="15"/>
      <c r="N503" s="15"/>
    </row>
    <row r="504" spans="12:14" ht="12.75">
      <c r="L504" s="15"/>
      <c r="M504" s="15"/>
      <c r="N504" s="15"/>
    </row>
    <row r="505" spans="12:14" ht="12.75">
      <c r="L505" s="15"/>
      <c r="M505" s="15"/>
      <c r="N505" s="15"/>
    </row>
    <row r="506" spans="12:14" ht="12.75">
      <c r="L506" s="15"/>
      <c r="M506" s="15"/>
      <c r="N506" s="15"/>
    </row>
    <row r="507" spans="12:14" ht="12.75">
      <c r="L507" s="15"/>
      <c r="M507" s="15"/>
      <c r="N507" s="15"/>
    </row>
    <row r="508" spans="12:14" ht="12.75">
      <c r="L508" s="15"/>
      <c r="M508" s="15"/>
      <c r="N508" s="15"/>
    </row>
    <row r="509" spans="12:14" ht="12.75">
      <c r="L509" s="15"/>
      <c r="M509" s="15"/>
      <c r="N509" s="15"/>
    </row>
    <row r="510" spans="12:14" ht="12.75">
      <c r="L510" s="15"/>
      <c r="M510" s="15"/>
      <c r="N510" s="15"/>
    </row>
    <row r="511" spans="12:14" ht="12.75">
      <c r="L511" s="15"/>
      <c r="M511" s="15"/>
      <c r="N511" s="15"/>
    </row>
    <row r="512" spans="12:14" ht="12.75">
      <c r="L512" s="15"/>
      <c r="M512" s="15"/>
      <c r="N512" s="15"/>
    </row>
    <row r="513" spans="12:14" ht="12.75">
      <c r="L513" s="15"/>
      <c r="M513" s="15"/>
      <c r="N513" s="15"/>
    </row>
    <row r="514" spans="12:14" ht="12.75">
      <c r="L514" s="15"/>
      <c r="M514" s="15"/>
      <c r="N514" s="15"/>
    </row>
    <row r="515" spans="12:14" ht="12.75">
      <c r="L515" s="15"/>
      <c r="M515" s="15"/>
      <c r="N515" s="15"/>
    </row>
    <row r="516" spans="12:14" ht="12.75">
      <c r="L516" s="15"/>
      <c r="M516" s="15"/>
      <c r="N516" s="15"/>
    </row>
    <row r="517" spans="12:14" ht="12.75">
      <c r="L517" s="15"/>
      <c r="M517" s="15"/>
      <c r="N517" s="15"/>
    </row>
    <row r="518" spans="12:14" ht="12.75">
      <c r="L518" s="15"/>
      <c r="M518" s="15"/>
      <c r="N518" s="15"/>
    </row>
    <row r="519" spans="12:14" ht="12.75">
      <c r="L519" s="15"/>
      <c r="M519" s="15"/>
      <c r="N519" s="15"/>
    </row>
    <row r="520" spans="12:14" ht="12.75">
      <c r="L520" s="15"/>
      <c r="M520" s="15"/>
      <c r="N520" s="15"/>
    </row>
    <row r="521" spans="12:14" ht="12.75">
      <c r="L521" s="15"/>
      <c r="M521" s="15"/>
      <c r="N521" s="15"/>
    </row>
    <row r="522" spans="12:14" ht="12.75">
      <c r="L522" s="15"/>
      <c r="M522" s="15"/>
      <c r="N522" s="15"/>
    </row>
    <row r="523" spans="12:14" ht="12.75">
      <c r="L523" s="15"/>
      <c r="M523" s="15"/>
      <c r="N523" s="15"/>
    </row>
    <row r="524" spans="12:14" ht="12.75">
      <c r="L524" s="15"/>
      <c r="M524" s="15"/>
      <c r="N524" s="15"/>
    </row>
    <row r="525" spans="12:14" ht="12.75">
      <c r="L525" s="15"/>
      <c r="M525" s="15"/>
      <c r="N525" s="15"/>
    </row>
    <row r="526" spans="12:14" ht="12.75">
      <c r="L526" s="15"/>
      <c r="M526" s="15"/>
      <c r="N526" s="15"/>
    </row>
    <row r="527" spans="12:14" ht="12.75">
      <c r="L527" s="15"/>
      <c r="M527" s="15"/>
      <c r="N527" s="15"/>
    </row>
    <row r="528" spans="12:14" ht="12.75">
      <c r="L528" s="15"/>
      <c r="M528" s="15"/>
      <c r="N528" s="15"/>
    </row>
    <row r="529" spans="12:14" ht="12.75">
      <c r="L529" s="15"/>
      <c r="M529" s="15"/>
      <c r="N529" s="15"/>
    </row>
    <row r="530" spans="12:14" ht="12.75">
      <c r="L530" s="15"/>
      <c r="M530" s="15"/>
      <c r="N530" s="15"/>
    </row>
    <row r="531" spans="12:14" ht="12.75">
      <c r="L531" s="15"/>
      <c r="M531" s="15"/>
      <c r="N531" s="15"/>
    </row>
    <row r="532" spans="12:14" ht="12.75">
      <c r="L532" s="15"/>
      <c r="M532" s="15"/>
      <c r="N532" s="15"/>
    </row>
    <row r="533" spans="12:14" ht="12.75">
      <c r="L533" s="15"/>
      <c r="M533" s="15"/>
      <c r="N533" s="15"/>
    </row>
    <row r="534" spans="12:14" ht="12.75">
      <c r="L534" s="15"/>
      <c r="M534" s="15"/>
      <c r="N534" s="15"/>
    </row>
    <row r="535" spans="12:14" ht="12.75">
      <c r="L535" s="15"/>
      <c r="M535" s="15"/>
      <c r="N535" s="15"/>
    </row>
    <row r="536" spans="12:14" ht="12.75">
      <c r="L536" s="15"/>
      <c r="M536" s="15"/>
      <c r="N536" s="15"/>
    </row>
    <row r="537" spans="12:14" ht="12.75">
      <c r="L537" s="15"/>
      <c r="M537" s="15"/>
      <c r="N537" s="15"/>
    </row>
    <row r="538" spans="12:14" ht="12.75">
      <c r="L538" s="15"/>
      <c r="M538" s="15"/>
      <c r="N538" s="15"/>
    </row>
    <row r="539" spans="12:14" ht="12.75">
      <c r="L539" s="15"/>
      <c r="M539" s="15"/>
      <c r="N539" s="15"/>
    </row>
    <row r="540" spans="12:14" ht="12.75">
      <c r="L540" s="15"/>
      <c r="M540" s="15"/>
      <c r="N540" s="15"/>
    </row>
    <row r="541" spans="12:14" ht="12.75">
      <c r="L541" s="15"/>
      <c r="M541" s="15"/>
      <c r="N541" s="15"/>
    </row>
    <row r="542" spans="12:14" ht="12.75">
      <c r="L542" s="15"/>
      <c r="M542" s="15"/>
      <c r="N542" s="15"/>
    </row>
    <row r="543" spans="12:14" ht="12.75">
      <c r="L543" s="15"/>
      <c r="M543" s="15"/>
      <c r="N543" s="15"/>
    </row>
    <row r="544" spans="12:14" ht="12.75">
      <c r="L544" s="15"/>
      <c r="M544" s="15"/>
      <c r="N544" s="15"/>
    </row>
    <row r="545" spans="12:14" ht="12.75">
      <c r="L545" s="15"/>
      <c r="M545" s="15"/>
      <c r="N545" s="15"/>
    </row>
    <row r="546" spans="12:14" ht="12.75">
      <c r="L546" s="15"/>
      <c r="M546" s="15"/>
      <c r="N546" s="15"/>
    </row>
    <row r="547" spans="12:14" ht="12.75">
      <c r="L547" s="15"/>
      <c r="M547" s="15"/>
      <c r="N547" s="15"/>
    </row>
    <row r="548" spans="12:14" ht="12.75">
      <c r="L548" s="15"/>
      <c r="M548" s="15"/>
      <c r="N548" s="15"/>
    </row>
    <row r="549" spans="12:14" ht="12.75">
      <c r="L549" s="15"/>
      <c r="M549" s="15"/>
      <c r="N549" s="15"/>
    </row>
    <row r="550" spans="12:14" ht="12.75">
      <c r="L550" s="15"/>
      <c r="M550" s="15"/>
      <c r="N550" s="15"/>
    </row>
    <row r="551" spans="12:14" ht="12.75">
      <c r="L551" s="15"/>
      <c r="M551" s="15"/>
      <c r="N551" s="15"/>
    </row>
    <row r="552" spans="12:14" ht="12.75">
      <c r="L552" s="15"/>
      <c r="M552" s="15"/>
      <c r="N552" s="15"/>
    </row>
    <row r="553" spans="12:14" ht="12.75">
      <c r="L553" s="15"/>
      <c r="M553" s="15"/>
      <c r="N553" s="15"/>
    </row>
    <row r="554" spans="12:14" ht="12.75">
      <c r="L554" s="15"/>
      <c r="M554" s="15"/>
      <c r="N554" s="15"/>
    </row>
    <row r="555" spans="12:14" ht="12.75">
      <c r="L555" s="15"/>
      <c r="M555" s="15"/>
      <c r="N555" s="15"/>
    </row>
    <row r="556" spans="12:14" ht="12.75">
      <c r="L556" s="15"/>
      <c r="M556" s="15"/>
      <c r="N556" s="15"/>
    </row>
    <row r="557" spans="12:14" ht="12.75">
      <c r="L557" s="15"/>
      <c r="M557" s="15"/>
      <c r="N557" s="15"/>
    </row>
    <row r="558" spans="12:14" ht="12.75">
      <c r="L558" s="15"/>
      <c r="M558" s="15"/>
      <c r="N558" s="15"/>
    </row>
    <row r="559" spans="12:14" ht="12.75">
      <c r="L559" s="15"/>
      <c r="M559" s="15"/>
      <c r="N559" s="15"/>
    </row>
    <row r="560" spans="12:14" ht="12.75">
      <c r="L560" s="15"/>
      <c r="M560" s="15"/>
      <c r="N560" s="15"/>
    </row>
    <row r="561" spans="12:14" ht="12.75">
      <c r="L561" s="15"/>
      <c r="M561" s="15"/>
      <c r="N561" s="15"/>
    </row>
    <row r="562" spans="12:14" ht="12.75">
      <c r="L562" s="15"/>
      <c r="M562" s="15"/>
      <c r="N562" s="15"/>
    </row>
    <row r="563" spans="12:14" ht="12.75">
      <c r="L563" s="15"/>
      <c r="M563" s="15"/>
      <c r="N563" s="15"/>
    </row>
    <row r="564" spans="12:14" ht="12.75">
      <c r="L564" s="15"/>
      <c r="M564" s="15"/>
      <c r="N564" s="15"/>
    </row>
    <row r="565" spans="12:14" ht="12.75">
      <c r="L565" s="15"/>
      <c r="M565" s="15"/>
      <c r="N565" s="15"/>
    </row>
    <row r="566" spans="12:14" ht="12.75">
      <c r="L566" s="15"/>
      <c r="M566" s="15"/>
      <c r="N566" s="15"/>
    </row>
    <row r="567" spans="12:14" ht="12.75">
      <c r="L567" s="15"/>
      <c r="M567" s="15"/>
      <c r="N567" s="15"/>
    </row>
    <row r="568" spans="12:14" ht="12.75">
      <c r="L568" s="15"/>
      <c r="M568" s="15"/>
      <c r="N568" s="15"/>
    </row>
    <row r="569" spans="12:14" ht="12.75">
      <c r="L569" s="15"/>
      <c r="M569" s="15"/>
      <c r="N569" s="15"/>
    </row>
    <row r="570" spans="12:14" ht="12.75">
      <c r="L570" s="15"/>
      <c r="M570" s="15"/>
      <c r="N570" s="15"/>
    </row>
    <row r="571" spans="12:14" ht="12.75">
      <c r="L571" s="15"/>
      <c r="M571" s="15"/>
      <c r="N571" s="15"/>
    </row>
    <row r="572" spans="12:14" ht="12.75">
      <c r="L572" s="15"/>
      <c r="M572" s="15"/>
      <c r="N572" s="15"/>
    </row>
    <row r="573" spans="12:14" ht="12.75">
      <c r="L573" s="15"/>
      <c r="M573" s="15"/>
      <c r="N573" s="15"/>
    </row>
    <row r="574" spans="12:14" ht="12.75">
      <c r="L574" s="15"/>
      <c r="M574" s="15"/>
      <c r="N574" s="15"/>
    </row>
    <row r="575" spans="12:14" ht="12.75">
      <c r="L575" s="15"/>
      <c r="M575" s="15"/>
      <c r="N575" s="15"/>
    </row>
    <row r="576" spans="12:14" ht="12.75">
      <c r="L576" s="15"/>
      <c r="M576" s="15"/>
      <c r="N576" s="15"/>
    </row>
    <row r="577" spans="12:14" ht="12.75">
      <c r="L577" s="15"/>
      <c r="M577" s="15"/>
      <c r="N577" s="15"/>
    </row>
    <row r="578" spans="12:14" ht="12.75">
      <c r="L578" s="15"/>
      <c r="M578" s="15"/>
      <c r="N578" s="15"/>
    </row>
    <row r="579" spans="12:14" ht="12.75">
      <c r="L579" s="15"/>
      <c r="M579" s="15"/>
      <c r="N579" s="15"/>
    </row>
    <row r="580" spans="12:14" ht="12.75">
      <c r="L580" s="15"/>
      <c r="M580" s="15"/>
      <c r="N580" s="15"/>
    </row>
    <row r="581" spans="12:14" ht="12.75">
      <c r="L581" s="15"/>
      <c r="M581" s="15"/>
      <c r="N581" s="15"/>
    </row>
    <row r="582" spans="12:14" ht="12.75">
      <c r="L582" s="15"/>
      <c r="M582" s="15"/>
      <c r="N582" s="15"/>
    </row>
    <row r="583" spans="12:14" ht="12.75">
      <c r="L583" s="15"/>
      <c r="M583" s="15"/>
      <c r="N583" s="15"/>
    </row>
    <row r="584" spans="12:14" ht="12.75">
      <c r="L584" s="15"/>
      <c r="M584" s="15"/>
      <c r="N584" s="15"/>
    </row>
    <row r="585" spans="12:14" ht="12.75">
      <c r="L585" s="15"/>
      <c r="M585" s="15"/>
      <c r="N585" s="15"/>
    </row>
    <row r="586" spans="12:14" ht="12.75">
      <c r="L586" s="15"/>
      <c r="M586" s="15"/>
      <c r="N586" s="15"/>
    </row>
    <row r="587" spans="12:14" ht="12.75">
      <c r="L587" s="15"/>
      <c r="M587" s="15"/>
      <c r="N587" s="15"/>
    </row>
    <row r="588" spans="12:14" ht="12.75">
      <c r="L588" s="15"/>
      <c r="M588" s="15"/>
      <c r="N588" s="15"/>
    </row>
    <row r="589" spans="12:14" ht="12.75">
      <c r="L589" s="15"/>
      <c r="M589" s="15"/>
      <c r="N589" s="15"/>
    </row>
    <row r="590" spans="12:14" ht="12.75">
      <c r="L590" s="15"/>
      <c r="M590" s="15"/>
      <c r="N590" s="15"/>
    </row>
    <row r="591" spans="12:14" ht="12.75">
      <c r="L591" s="15"/>
      <c r="M591" s="15"/>
      <c r="N591" s="15"/>
    </row>
    <row r="592" spans="12:14" ht="12.75">
      <c r="L592" s="15"/>
      <c r="M592" s="15"/>
      <c r="N592" s="15"/>
    </row>
    <row r="593" spans="12:14" ht="12.75">
      <c r="L593" s="15"/>
      <c r="M593" s="15"/>
      <c r="N593" s="15"/>
    </row>
    <row r="594" spans="12:14" ht="12.75">
      <c r="L594" s="15"/>
      <c r="M594" s="15"/>
      <c r="N594" s="15"/>
    </row>
    <row r="595" spans="12:14" ht="12.75">
      <c r="L595" s="15"/>
      <c r="M595" s="15"/>
      <c r="N595" s="15"/>
    </row>
    <row r="596" spans="12:14" ht="12.75">
      <c r="L596" s="15"/>
      <c r="M596" s="15"/>
      <c r="N596" s="15"/>
    </row>
    <row r="597" spans="12:14" ht="12.75">
      <c r="L597" s="15"/>
      <c r="M597" s="15"/>
      <c r="N597" s="15"/>
    </row>
    <row r="598" spans="12:14" ht="12.75">
      <c r="L598" s="15"/>
      <c r="M598" s="15"/>
      <c r="N598" s="15"/>
    </row>
    <row r="599" spans="12:14" ht="12.75">
      <c r="L599" s="15"/>
      <c r="M599" s="15"/>
      <c r="N599" s="15"/>
    </row>
    <row r="600" spans="12:14" ht="12.75">
      <c r="L600" s="15"/>
      <c r="M600" s="15"/>
      <c r="N600" s="15"/>
    </row>
    <row r="601" spans="12:14" ht="12.75">
      <c r="L601" s="15"/>
      <c r="M601" s="15"/>
      <c r="N601" s="15"/>
    </row>
    <row r="602" spans="12:14" ht="12.75">
      <c r="L602" s="15"/>
      <c r="M602" s="15"/>
      <c r="N602" s="15"/>
    </row>
    <row r="603" spans="12:14" ht="12.75">
      <c r="L603" s="15"/>
      <c r="M603" s="15"/>
      <c r="N603" s="15"/>
    </row>
    <row r="604" spans="12:14" ht="12.75">
      <c r="L604" s="15"/>
      <c r="M604" s="15"/>
      <c r="N604" s="15"/>
    </row>
    <row r="605" spans="12:14" ht="12.75">
      <c r="L605" s="15"/>
      <c r="M605" s="15"/>
      <c r="N605" s="15"/>
    </row>
    <row r="606" spans="12:14" ht="12.75">
      <c r="L606" s="15"/>
      <c r="M606" s="15"/>
      <c r="N606" s="15"/>
    </row>
    <row r="607" spans="12:14" ht="12.75">
      <c r="L607" s="15"/>
      <c r="M607" s="15"/>
      <c r="N607" s="15"/>
    </row>
    <row r="608" spans="12:14" ht="12.75">
      <c r="L608" s="15"/>
      <c r="M608" s="15"/>
      <c r="N608" s="15"/>
    </row>
    <row r="609" spans="12:14" ht="12.75">
      <c r="L609" s="15"/>
      <c r="M609" s="15"/>
      <c r="N609" s="15"/>
    </row>
    <row r="610" spans="12:14" ht="12.75">
      <c r="L610" s="15"/>
      <c r="M610" s="15"/>
      <c r="N610" s="15"/>
    </row>
    <row r="611" spans="12:14" ht="12.75">
      <c r="L611" s="15"/>
      <c r="M611" s="15"/>
      <c r="N611" s="15"/>
    </row>
    <row r="612" spans="12:14" ht="12.75">
      <c r="L612" s="15"/>
      <c r="M612" s="15"/>
      <c r="N612" s="15"/>
    </row>
    <row r="613" spans="12:14" ht="12.75">
      <c r="L613" s="15"/>
      <c r="M613" s="15"/>
      <c r="N613" s="15"/>
    </row>
    <row r="614" spans="12:14" ht="12.75">
      <c r="L614" s="15"/>
      <c r="M614" s="15"/>
      <c r="N614" s="15"/>
    </row>
    <row r="615" spans="12:14" ht="12.75">
      <c r="L615" s="15"/>
      <c r="M615" s="15"/>
      <c r="N615" s="15"/>
    </row>
    <row r="616" spans="12:14" ht="12.75">
      <c r="L616" s="15"/>
      <c r="M616" s="15"/>
      <c r="N616" s="15"/>
    </row>
    <row r="617" spans="12:14" ht="12.75">
      <c r="L617" s="15"/>
      <c r="M617" s="15"/>
      <c r="N617" s="15"/>
    </row>
    <row r="618" spans="12:14" ht="12.75">
      <c r="L618" s="15"/>
      <c r="M618" s="15"/>
      <c r="N618" s="15"/>
    </row>
    <row r="619" spans="12:14" ht="12.75">
      <c r="L619" s="15"/>
      <c r="M619" s="15"/>
      <c r="N619" s="15"/>
    </row>
    <row r="620" spans="12:14" ht="12.75">
      <c r="L620" s="15"/>
      <c r="M620" s="15"/>
      <c r="N620" s="15"/>
    </row>
    <row r="621" spans="12:14" ht="12.75">
      <c r="L621" s="15"/>
      <c r="M621" s="15"/>
      <c r="N621" s="15"/>
    </row>
    <row r="622" spans="12:14" ht="12.75">
      <c r="L622" s="15"/>
      <c r="M622" s="15"/>
      <c r="N622" s="15"/>
    </row>
    <row r="623" spans="12:14" ht="12.75">
      <c r="L623" s="15"/>
      <c r="M623" s="15"/>
      <c r="N623" s="15"/>
    </row>
    <row r="624" spans="12:14" ht="12.75">
      <c r="L624" s="15"/>
      <c r="M624" s="15"/>
      <c r="N624" s="15"/>
    </row>
    <row r="625" spans="12:14" ht="12.75">
      <c r="L625" s="15"/>
      <c r="M625" s="15"/>
      <c r="N625" s="15"/>
    </row>
    <row r="626" spans="12:14" ht="12.75">
      <c r="L626" s="15"/>
      <c r="M626" s="15"/>
      <c r="N626" s="15"/>
    </row>
    <row r="627" spans="12:14" ht="12.75">
      <c r="L627" s="15"/>
      <c r="M627" s="15"/>
      <c r="N627" s="15"/>
    </row>
    <row r="628" spans="12:14" ht="12.75">
      <c r="L628" s="15"/>
      <c r="M628" s="15"/>
      <c r="N628" s="15"/>
    </row>
    <row r="629" spans="12:14" ht="12.75">
      <c r="L629" s="15"/>
      <c r="M629" s="15"/>
      <c r="N629" s="15"/>
    </row>
    <row r="630" spans="12:14" ht="12.75">
      <c r="L630" s="15"/>
      <c r="M630" s="15"/>
      <c r="N630" s="15"/>
    </row>
    <row r="631" spans="12:14" ht="12.75">
      <c r="L631" s="15"/>
      <c r="M631" s="15"/>
      <c r="N631" s="15"/>
    </row>
    <row r="632" spans="12:14" ht="12.75">
      <c r="L632" s="15"/>
      <c r="M632" s="15"/>
      <c r="N632" s="15"/>
    </row>
    <row r="633" spans="12:14" ht="12.75">
      <c r="L633" s="15"/>
      <c r="M633" s="15"/>
      <c r="N633" s="15"/>
    </row>
    <row r="634" spans="12:14" ht="12.75">
      <c r="L634" s="15"/>
      <c r="M634" s="15"/>
      <c r="N634" s="15"/>
    </row>
    <row r="635" spans="12:14" ht="12.75">
      <c r="L635" s="15"/>
      <c r="M635" s="15"/>
      <c r="N635" s="15"/>
    </row>
    <row r="636" spans="12:14" ht="12.75">
      <c r="L636" s="15"/>
      <c r="M636" s="15"/>
      <c r="N636" s="15"/>
    </row>
    <row r="637" spans="12:14" ht="12.75">
      <c r="L637" s="15"/>
      <c r="M637" s="15"/>
      <c r="N637" s="15"/>
    </row>
    <row r="638" spans="12:14" ht="12.75">
      <c r="L638" s="15"/>
      <c r="M638" s="15"/>
      <c r="N638" s="15"/>
    </row>
    <row r="639" spans="12:14" ht="12.75">
      <c r="L639" s="15"/>
      <c r="M639" s="15"/>
      <c r="N639" s="15"/>
    </row>
    <row r="640" spans="12:14" ht="12.75">
      <c r="L640" s="15"/>
      <c r="M640" s="15"/>
      <c r="N640" s="15"/>
    </row>
    <row r="641" spans="12:14" ht="12.75">
      <c r="L641" s="15"/>
      <c r="M641" s="15"/>
      <c r="N641" s="15"/>
    </row>
    <row r="642" spans="12:14" ht="12.75">
      <c r="L642" s="15"/>
      <c r="M642" s="15"/>
      <c r="N642" s="15"/>
    </row>
    <row r="643" spans="12:14" ht="12.75">
      <c r="L643" s="15"/>
      <c r="M643" s="15"/>
      <c r="N643" s="15"/>
    </row>
    <row r="644" spans="12:14" ht="12.75">
      <c r="L644" s="15"/>
      <c r="M644" s="15"/>
      <c r="N644" s="15"/>
    </row>
    <row r="645" spans="12:14" ht="12.75">
      <c r="L645" s="15"/>
      <c r="M645" s="15"/>
      <c r="N645" s="15"/>
    </row>
    <row r="646" spans="12:14" ht="12.75">
      <c r="L646" s="15"/>
      <c r="M646" s="15"/>
      <c r="N646" s="15"/>
    </row>
    <row r="647" spans="12:14" ht="12.75">
      <c r="L647" s="15"/>
      <c r="M647" s="15"/>
      <c r="N647" s="15"/>
    </row>
    <row r="648" spans="12:14" ht="12.75">
      <c r="L648" s="15"/>
      <c r="M648" s="15"/>
      <c r="N648" s="15"/>
    </row>
    <row r="649" spans="12:14" ht="12.75">
      <c r="L649" s="15"/>
      <c r="M649" s="15"/>
      <c r="N649" s="15"/>
    </row>
    <row r="650" spans="12:14" ht="12.75">
      <c r="L650" s="15"/>
      <c r="M650" s="15"/>
      <c r="N650" s="15"/>
    </row>
    <row r="651" spans="12:14" ht="12.75">
      <c r="L651" s="15"/>
      <c r="M651" s="15"/>
      <c r="N651" s="15"/>
    </row>
    <row r="652" spans="12:14" ht="12.75">
      <c r="L652" s="15"/>
      <c r="M652" s="15"/>
      <c r="N652" s="15"/>
    </row>
    <row r="653" spans="12:14" ht="12.75">
      <c r="L653" s="15"/>
      <c r="M653" s="15"/>
      <c r="N653" s="15"/>
    </row>
    <row r="654" spans="12:14" ht="12.75">
      <c r="L654" s="15"/>
      <c r="M654" s="15"/>
      <c r="N654" s="15"/>
    </row>
    <row r="655" spans="12:14" ht="12.75">
      <c r="L655" s="15"/>
      <c r="M655" s="15"/>
      <c r="N655" s="15"/>
    </row>
    <row r="656" spans="12:14" ht="12.75">
      <c r="L656" s="15"/>
      <c r="M656" s="15"/>
      <c r="N656" s="15"/>
    </row>
    <row r="657" spans="12:14" ht="12.75">
      <c r="L657" s="15"/>
      <c r="M657" s="15"/>
      <c r="N657" s="15"/>
    </row>
    <row r="658" spans="12:14" ht="12.75">
      <c r="L658" s="15"/>
      <c r="M658" s="15"/>
      <c r="N658" s="15"/>
    </row>
    <row r="659" spans="12:14" ht="12.75">
      <c r="L659" s="15"/>
      <c r="M659" s="15"/>
      <c r="N659" s="15"/>
    </row>
    <row r="660" spans="12:14" ht="12.75">
      <c r="L660" s="15"/>
      <c r="M660" s="15"/>
      <c r="N660" s="15"/>
    </row>
    <row r="661" spans="12:14" ht="12.75">
      <c r="L661" s="15"/>
      <c r="M661" s="15"/>
      <c r="N661" s="15"/>
    </row>
    <row r="662" spans="12:14" ht="12.75">
      <c r="L662" s="15"/>
      <c r="M662" s="15"/>
      <c r="N662" s="15"/>
    </row>
    <row r="663" spans="12:14" ht="12.75">
      <c r="L663" s="15"/>
      <c r="M663" s="15"/>
      <c r="N663" s="15"/>
    </row>
    <row r="664" spans="12:14" ht="12.75">
      <c r="L664" s="15"/>
      <c r="M664" s="15"/>
      <c r="N664" s="15"/>
    </row>
    <row r="665" spans="12:14" ht="12.75">
      <c r="L665" s="15"/>
      <c r="M665" s="15"/>
      <c r="N665" s="15"/>
    </row>
    <row r="666" spans="12:14" ht="12.75">
      <c r="L666" s="15"/>
      <c r="M666" s="15"/>
      <c r="N666" s="15"/>
    </row>
    <row r="667" spans="12:14" ht="12.75">
      <c r="L667" s="15"/>
      <c r="M667" s="15"/>
      <c r="N667" s="15"/>
    </row>
    <row r="668" spans="12:14" ht="12.75">
      <c r="L668" s="15"/>
      <c r="M668" s="15"/>
      <c r="N668" s="15"/>
    </row>
    <row r="669" spans="12:14" ht="12.75">
      <c r="L669" s="15"/>
      <c r="M669" s="15"/>
      <c r="N669" s="15"/>
    </row>
    <row r="670" spans="12:14" ht="12.75">
      <c r="L670" s="15"/>
      <c r="M670" s="15"/>
      <c r="N670" s="15"/>
    </row>
    <row r="671" spans="12:14" ht="12.75">
      <c r="L671" s="15"/>
      <c r="M671" s="15"/>
      <c r="N671" s="15"/>
    </row>
    <row r="672" spans="12:14" ht="12.75">
      <c r="L672" s="15"/>
      <c r="M672" s="15"/>
      <c r="N672" s="15"/>
    </row>
    <row r="673" spans="12:14" ht="12.75">
      <c r="L673" s="15"/>
      <c r="M673" s="15"/>
      <c r="N673" s="15"/>
    </row>
    <row r="674" spans="12:14" ht="12.75">
      <c r="L674" s="15"/>
      <c r="M674" s="15"/>
      <c r="N674" s="15"/>
    </row>
    <row r="675" spans="12:14" ht="12.75">
      <c r="L675" s="15"/>
      <c r="M675" s="15"/>
      <c r="N675" s="15"/>
    </row>
    <row r="676" spans="12:14" ht="12.75">
      <c r="L676" s="15"/>
      <c r="M676" s="15"/>
      <c r="N676" s="15"/>
    </row>
    <row r="677" spans="12:14" ht="12.75">
      <c r="L677" s="15"/>
      <c r="M677" s="15"/>
      <c r="N677" s="15"/>
    </row>
    <row r="678" spans="12:14" ht="12.75">
      <c r="L678" s="15"/>
      <c r="M678" s="15"/>
      <c r="N678" s="15"/>
    </row>
    <row r="679" spans="12:14" ht="12.75">
      <c r="L679" s="15"/>
      <c r="M679" s="15"/>
      <c r="N679" s="15"/>
    </row>
    <row r="680" spans="12:14" ht="12.75">
      <c r="L680" s="15"/>
      <c r="M680" s="15"/>
      <c r="N680" s="15"/>
    </row>
    <row r="681" spans="12:14" ht="12.75">
      <c r="L681" s="15"/>
      <c r="M681" s="15"/>
      <c r="N681" s="15"/>
    </row>
    <row r="682" spans="12:14" ht="12.75">
      <c r="L682" s="15"/>
      <c r="M682" s="15"/>
      <c r="N682" s="15"/>
    </row>
    <row r="683" spans="12:14" ht="12.75">
      <c r="L683" s="15"/>
      <c r="M683" s="15"/>
      <c r="N683" s="15"/>
    </row>
    <row r="684" spans="12:14" ht="12.75">
      <c r="L684" s="15"/>
      <c r="M684" s="15"/>
      <c r="N684" s="15"/>
    </row>
    <row r="685" spans="12:14" ht="12.75">
      <c r="L685" s="15"/>
      <c r="M685" s="15"/>
      <c r="N685" s="15"/>
    </row>
    <row r="686" spans="12:14" ht="12.75">
      <c r="L686" s="15"/>
      <c r="M686" s="15"/>
      <c r="N686" s="15"/>
    </row>
    <row r="687" spans="12:14" ht="12.75">
      <c r="L687" s="15"/>
      <c r="M687" s="15"/>
      <c r="N687" s="15"/>
    </row>
    <row r="688" spans="12:14" ht="12.75">
      <c r="L688" s="15"/>
      <c r="M688" s="15"/>
      <c r="N688" s="15"/>
    </row>
    <row r="689" spans="12:14" ht="12.75">
      <c r="L689" s="15"/>
      <c r="M689" s="15"/>
      <c r="N689" s="15"/>
    </row>
    <row r="690" spans="12:14" ht="12.75">
      <c r="L690" s="15"/>
      <c r="M690" s="15"/>
      <c r="N690" s="15"/>
    </row>
    <row r="691" spans="12:14" ht="12.75">
      <c r="L691" s="15"/>
      <c r="M691" s="15"/>
      <c r="N691" s="15"/>
    </row>
    <row r="692" spans="12:14" ht="12.75">
      <c r="L692" s="15"/>
      <c r="M692" s="15"/>
      <c r="N692" s="15"/>
    </row>
    <row r="693" spans="12:14" ht="12.75">
      <c r="L693" s="15"/>
      <c r="M693" s="15"/>
      <c r="N693" s="15"/>
    </row>
    <row r="694" spans="12:14" ht="12.75">
      <c r="L694" s="15"/>
      <c r="M694" s="15"/>
      <c r="N694" s="15"/>
    </row>
    <row r="695" spans="12:14" ht="12.75">
      <c r="L695" s="15"/>
      <c r="M695" s="15"/>
      <c r="N695" s="15"/>
    </row>
    <row r="696" spans="12:14" ht="12.75">
      <c r="L696" s="15"/>
      <c r="M696" s="15"/>
      <c r="N696" s="15"/>
    </row>
    <row r="697" spans="12:14" ht="12.75">
      <c r="L697" s="15"/>
      <c r="M697" s="15"/>
      <c r="N697" s="15"/>
    </row>
    <row r="698" spans="12:14" ht="12.75">
      <c r="L698" s="15"/>
      <c r="M698" s="15"/>
      <c r="N698" s="15"/>
    </row>
    <row r="699" spans="12:14" ht="12.75">
      <c r="L699" s="15"/>
      <c r="M699" s="15"/>
      <c r="N699" s="15"/>
    </row>
    <row r="700" spans="12:14" ht="12.75">
      <c r="L700" s="15"/>
      <c r="M700" s="15"/>
      <c r="N700" s="15"/>
    </row>
    <row r="701" spans="12:14" ht="12.75">
      <c r="L701" s="15"/>
      <c r="M701" s="15"/>
      <c r="N701" s="15"/>
    </row>
    <row r="702" spans="12:14" ht="12.75">
      <c r="L702" s="15"/>
      <c r="M702" s="15"/>
      <c r="N702" s="15"/>
    </row>
    <row r="703" spans="12:14" ht="12.75">
      <c r="L703" s="15"/>
      <c r="M703" s="15"/>
      <c r="N703" s="15"/>
    </row>
    <row r="704" spans="12:14" ht="12.75">
      <c r="L704" s="15"/>
      <c r="M704" s="15"/>
      <c r="N704" s="15"/>
    </row>
    <row r="705" spans="12:14" ht="12.75">
      <c r="L705" s="15"/>
      <c r="M705" s="15"/>
      <c r="N705" s="15"/>
    </row>
    <row r="706" spans="12:14" ht="12.75">
      <c r="L706" s="15"/>
      <c r="M706" s="15"/>
      <c r="N706" s="15"/>
    </row>
    <row r="707" spans="12:14" ht="12.75">
      <c r="L707" s="15"/>
      <c r="M707" s="15"/>
      <c r="N707" s="15"/>
    </row>
    <row r="708" spans="12:14" ht="12.75">
      <c r="L708" s="15"/>
      <c r="M708" s="15"/>
      <c r="N708" s="15"/>
    </row>
    <row r="709" spans="12:14" ht="12.75">
      <c r="L709" s="15"/>
      <c r="M709" s="15"/>
      <c r="N709" s="15"/>
    </row>
    <row r="710" spans="12:14" ht="12.75">
      <c r="L710" s="15"/>
      <c r="M710" s="15"/>
      <c r="N710" s="15"/>
    </row>
    <row r="711" spans="12:14" ht="12.75">
      <c r="L711" s="15"/>
      <c r="M711" s="15"/>
      <c r="N711" s="15"/>
    </row>
    <row r="712" spans="12:14" ht="12.75">
      <c r="L712" s="15"/>
      <c r="M712" s="15"/>
      <c r="N712" s="15"/>
    </row>
    <row r="713" spans="12:14" ht="12.75">
      <c r="L713" s="15"/>
      <c r="M713" s="15"/>
      <c r="N713" s="15"/>
    </row>
    <row r="714" spans="12:14" ht="12.75">
      <c r="L714" s="15"/>
      <c r="M714" s="15"/>
      <c r="N714" s="15"/>
    </row>
    <row r="715" spans="12:14" ht="12.75">
      <c r="L715" s="15"/>
      <c r="M715" s="15"/>
      <c r="N715" s="15"/>
    </row>
    <row r="716" spans="12:14" ht="12.75">
      <c r="L716" s="15"/>
      <c r="M716" s="15"/>
      <c r="N716" s="15"/>
    </row>
    <row r="717" spans="12:14" ht="12.75">
      <c r="L717" s="15"/>
      <c r="M717" s="15"/>
      <c r="N717" s="15"/>
    </row>
    <row r="718" spans="12:14" ht="12.75">
      <c r="L718" s="15"/>
      <c r="M718" s="15"/>
      <c r="N718" s="15"/>
    </row>
    <row r="719" spans="12:14" ht="12.75">
      <c r="L719" s="15"/>
      <c r="M719" s="15"/>
      <c r="N719" s="15"/>
    </row>
    <row r="720" spans="12:14" ht="12.75">
      <c r="L720" s="15"/>
      <c r="M720" s="15"/>
      <c r="N720" s="15"/>
    </row>
    <row r="721" spans="12:14" ht="12.75">
      <c r="L721" s="15"/>
      <c r="M721" s="15"/>
      <c r="N721" s="15"/>
    </row>
    <row r="722" spans="12:14" ht="12.75">
      <c r="L722" s="15"/>
      <c r="M722" s="15"/>
      <c r="N722" s="15"/>
    </row>
    <row r="723" spans="12:14" ht="12.75">
      <c r="L723" s="15"/>
      <c r="M723" s="15"/>
      <c r="N723" s="15"/>
    </row>
    <row r="724" spans="12:14" ht="12.75">
      <c r="L724" s="15"/>
      <c r="M724" s="15"/>
      <c r="N724" s="15"/>
    </row>
    <row r="725" spans="12:14" ht="12.75">
      <c r="L725" s="15"/>
      <c r="M725" s="15"/>
      <c r="N725" s="15"/>
    </row>
    <row r="726" spans="12:14" ht="12.75">
      <c r="L726" s="15"/>
      <c r="M726" s="15"/>
      <c r="N726" s="15"/>
    </row>
    <row r="727" spans="12:14" ht="12.75">
      <c r="L727" s="15"/>
      <c r="M727" s="15"/>
      <c r="N727" s="15"/>
    </row>
    <row r="728" spans="12:14" ht="12.75">
      <c r="L728" s="15"/>
      <c r="M728" s="15"/>
      <c r="N728" s="15"/>
    </row>
    <row r="729" spans="12:14" ht="12.75">
      <c r="L729" s="15"/>
      <c r="M729" s="15"/>
      <c r="N729" s="15"/>
    </row>
    <row r="730" spans="12:14" ht="12.75">
      <c r="L730" s="15"/>
      <c r="M730" s="15"/>
      <c r="N730" s="15"/>
    </row>
    <row r="731" spans="12:14" ht="12.75">
      <c r="L731" s="15"/>
      <c r="M731" s="15"/>
      <c r="N731" s="15"/>
    </row>
    <row r="732" spans="12:14" ht="12.75">
      <c r="L732" s="15"/>
      <c r="M732" s="15"/>
      <c r="N732" s="15"/>
    </row>
    <row r="733" spans="12:14" ht="12.75">
      <c r="L733" s="15"/>
      <c r="M733" s="15"/>
      <c r="N733" s="15"/>
    </row>
    <row r="734" spans="12:14" ht="12.75">
      <c r="L734" s="15"/>
      <c r="M734" s="15"/>
      <c r="N734" s="15"/>
    </row>
    <row r="735" spans="12:14" ht="12.75">
      <c r="L735" s="15"/>
      <c r="M735" s="15"/>
      <c r="N735" s="15"/>
    </row>
    <row r="736" spans="12:14" ht="12.75">
      <c r="L736" s="15"/>
      <c r="M736" s="15"/>
      <c r="N736" s="15"/>
    </row>
    <row r="737" spans="12:14" ht="12.75">
      <c r="L737" s="15"/>
      <c r="M737" s="15"/>
      <c r="N737" s="15"/>
    </row>
    <row r="738" spans="12:14" ht="12.75">
      <c r="L738" s="15"/>
      <c r="M738" s="15"/>
      <c r="N738" s="15"/>
    </row>
    <row r="739" spans="12:14" ht="12.75">
      <c r="L739" s="15"/>
      <c r="M739" s="15"/>
      <c r="N739" s="15"/>
    </row>
    <row r="740" spans="12:14" ht="12.75">
      <c r="L740" s="15"/>
      <c r="M740" s="15"/>
      <c r="N740" s="15"/>
    </row>
    <row r="741" spans="12:14" ht="12.75">
      <c r="L741" s="15"/>
      <c r="M741" s="15"/>
      <c r="N741" s="15"/>
    </row>
    <row r="742" spans="12:14" ht="12.75">
      <c r="L742" s="15"/>
      <c r="M742" s="15"/>
      <c r="N742" s="15"/>
    </row>
    <row r="743" spans="12:14" ht="12.75">
      <c r="L743" s="15"/>
      <c r="M743" s="15"/>
      <c r="N743" s="15"/>
    </row>
    <row r="744" spans="12:14" ht="12.75">
      <c r="L744" s="15"/>
      <c r="M744" s="15"/>
      <c r="N744" s="15"/>
    </row>
    <row r="745" spans="12:14" ht="12.75">
      <c r="L745" s="15"/>
      <c r="M745" s="15"/>
      <c r="N745" s="15"/>
    </row>
    <row r="746" spans="12:14" ht="12.75">
      <c r="L746" s="15"/>
      <c r="M746" s="15"/>
      <c r="N746" s="15"/>
    </row>
    <row r="747" spans="12:14" ht="12.75">
      <c r="L747" s="15"/>
      <c r="M747" s="15"/>
      <c r="N747" s="15"/>
    </row>
    <row r="748" spans="12:14" ht="12.75">
      <c r="L748" s="15"/>
      <c r="M748" s="15"/>
      <c r="N748" s="15"/>
    </row>
    <row r="749" spans="12:14" ht="12.75">
      <c r="L749" s="15"/>
      <c r="M749" s="15"/>
      <c r="N749" s="15"/>
    </row>
    <row r="750" spans="12:14" ht="12.75">
      <c r="L750" s="15"/>
      <c r="M750" s="15"/>
      <c r="N750" s="15"/>
    </row>
    <row r="751" spans="12:14" ht="12.75">
      <c r="L751" s="15"/>
      <c r="M751" s="15"/>
      <c r="N751" s="15"/>
    </row>
    <row r="752" spans="12:14" ht="12.75">
      <c r="L752" s="15"/>
      <c r="M752" s="15"/>
      <c r="N752" s="15"/>
    </row>
    <row r="753" spans="12:14" ht="12.75">
      <c r="L753" s="15"/>
      <c r="M753" s="15"/>
      <c r="N753" s="15"/>
    </row>
    <row r="754" spans="12:14" ht="12.75">
      <c r="L754" s="15"/>
      <c r="M754" s="15"/>
      <c r="N754" s="15"/>
    </row>
    <row r="755" spans="12:14" ht="12.75">
      <c r="L755" s="15"/>
      <c r="M755" s="15"/>
      <c r="N755" s="15"/>
    </row>
    <row r="756" spans="12:14" ht="12.75">
      <c r="L756" s="15"/>
      <c r="M756" s="15"/>
      <c r="N756" s="15"/>
    </row>
    <row r="757" spans="12:14" ht="12.75">
      <c r="L757" s="15"/>
      <c r="M757" s="15"/>
      <c r="N757" s="15"/>
    </row>
    <row r="758" spans="12:14" ht="12.75">
      <c r="L758" s="15"/>
      <c r="M758" s="15"/>
      <c r="N758" s="15"/>
    </row>
    <row r="759" spans="12:14" ht="12.75">
      <c r="L759" s="15"/>
      <c r="M759" s="15"/>
      <c r="N759" s="15"/>
    </row>
    <row r="760" spans="12:14" ht="12.75">
      <c r="L760" s="15"/>
      <c r="M760" s="15"/>
      <c r="N760" s="15"/>
    </row>
    <row r="761" spans="12:14" ht="12.75">
      <c r="L761" s="15"/>
      <c r="M761" s="15"/>
      <c r="N761" s="15"/>
    </row>
    <row r="762" spans="12:14" ht="12.75">
      <c r="L762" s="15"/>
      <c r="M762" s="15"/>
      <c r="N762" s="15"/>
    </row>
    <row r="763" spans="12:14" ht="12.75">
      <c r="L763" s="15"/>
      <c r="M763" s="15"/>
      <c r="N763" s="15"/>
    </row>
    <row r="764" spans="12:14" ht="12.75">
      <c r="L764" s="15"/>
      <c r="M764" s="15"/>
      <c r="N764" s="15"/>
    </row>
    <row r="765" spans="12:14" ht="12.75">
      <c r="L765" s="15"/>
      <c r="M765" s="15"/>
      <c r="N765" s="15"/>
    </row>
    <row r="766" spans="12:14" ht="12.75">
      <c r="L766" s="15"/>
      <c r="M766" s="15"/>
      <c r="N766" s="15"/>
    </row>
    <row r="767" spans="12:14" ht="12.75">
      <c r="L767" s="15"/>
      <c r="M767" s="15"/>
      <c r="N767" s="15"/>
    </row>
    <row r="768" spans="12:14" ht="12.75">
      <c r="L768" s="15"/>
      <c r="M768" s="15"/>
      <c r="N768" s="15"/>
    </row>
    <row r="769" spans="12:14" ht="12.75">
      <c r="L769" s="15"/>
      <c r="M769" s="15"/>
      <c r="N769" s="15"/>
    </row>
    <row r="770" spans="12:14" ht="12.75">
      <c r="L770" s="15"/>
      <c r="M770" s="15"/>
      <c r="N770" s="15"/>
    </row>
    <row r="771" spans="12:14" ht="12.75">
      <c r="L771" s="15"/>
      <c r="M771" s="15"/>
      <c r="N771" s="15"/>
    </row>
    <row r="772" ht="12.75">
      <c r="N772" s="15"/>
    </row>
  </sheetData>
  <printOptions horizontalCentered="1" verticalCentered="1"/>
  <pageMargins left="0.42" right="0.45" top="0.36" bottom="0.18" header="0.5" footer="0.5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Delapierre</dc:creator>
  <cp:keywords/>
  <dc:description/>
  <cp:lastModifiedBy>Pascal Delapierre</cp:lastModifiedBy>
  <cp:lastPrinted>2011-03-06T12:10:34Z</cp:lastPrinted>
  <dcterms:created xsi:type="dcterms:W3CDTF">2010-03-14T22:06:16Z</dcterms:created>
  <dcterms:modified xsi:type="dcterms:W3CDTF">2011-03-06T12:14:00Z</dcterms:modified>
  <cp:category/>
  <cp:version/>
  <cp:contentType/>
  <cp:contentStatus/>
</cp:coreProperties>
</file>